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zunovic\AppData\Local\Microsoft\Windows\INetCache\Content.Outlook\8SHVI0RJ\"/>
    </mc:Choice>
  </mc:AlternateContent>
  <bookViews>
    <workbookView xWindow="0" yWindow="0" windowWidth="28800" windowHeight="12210" tabRatio="787" activeTab="7"/>
  </bookViews>
  <sheets>
    <sheet name="Sažetak" sheetId="1" r:id="rId1"/>
    <sheet name=" Račun prih-rash" sheetId="3" r:id="rId2"/>
    <sheet name="Izvori" sheetId="8" r:id="rId3"/>
    <sheet name="Ras funkcijski" sheetId="11" r:id="rId4"/>
    <sheet name="Račun financiranja " sheetId="9" r:id="rId5"/>
    <sheet name="Račun fin Izvori" sheetId="10" r:id="rId6"/>
    <sheet name="Prog. klasifikacija" sheetId="7" r:id="rId7"/>
    <sheet name="Obrazloženje" sheetId="13" r:id="rId8"/>
  </sheets>
  <definedNames>
    <definedName name="_FiltarBaze" localSheetId="6" hidden="1">'Prog. klasifikacija'!$A$6:$F$192</definedName>
    <definedName name="_xlnm._FilterDatabase" localSheetId="1" hidden="1">' Račun prih-rash'!$J$49:$K$49</definedName>
    <definedName name="_xlnm._FilterDatabase" localSheetId="6" hidden="1">'Prog. klasifikacija'!$A$7:$F$168</definedName>
    <definedName name="_xlnm.Print_Titles" localSheetId="6">'Prog. klasifikacija'!$6:$7</definedName>
    <definedName name="_xlnm.Print_Area" localSheetId="1">' Račun prih-rash'!$A$1:$G$110</definedName>
    <definedName name="_xlnm.Print_Area" localSheetId="2">Izvori!$A$1:$G$29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7" l="1"/>
  <c r="C12" i="7"/>
  <c r="C34" i="7"/>
  <c r="C85" i="7"/>
  <c r="E10" i="7"/>
  <c r="G15" i="9" l="1"/>
  <c r="G6" i="11"/>
  <c r="D7" i="11"/>
  <c r="D6" i="11" s="1"/>
  <c r="E6" i="8"/>
  <c r="C19" i="8"/>
  <c r="C6" i="8"/>
  <c r="E8" i="7" l="1"/>
  <c r="E9" i="7"/>
  <c r="E11" i="7"/>
  <c r="E31" i="7"/>
  <c r="E32" i="7"/>
  <c r="E33" i="7"/>
  <c r="E141" i="7"/>
  <c r="E142" i="7"/>
  <c r="E143" i="7"/>
  <c r="E144" i="7"/>
  <c r="E148" i="7"/>
  <c r="E121" i="7"/>
  <c r="E122" i="7"/>
  <c r="E123" i="7"/>
  <c r="E124" i="7"/>
  <c r="E125" i="7"/>
  <c r="E82" i="7"/>
  <c r="E83" i="7"/>
  <c r="E84" i="7"/>
  <c r="E85" i="7"/>
  <c r="E116" i="7"/>
  <c r="E90" i="7"/>
  <c r="E86" i="7"/>
  <c r="E119" i="7"/>
  <c r="E53" i="7"/>
  <c r="E54" i="7"/>
  <c r="E55" i="7"/>
  <c r="E56" i="7"/>
  <c r="E61" i="7"/>
  <c r="E67" i="7"/>
  <c r="E76" i="7"/>
  <c r="E43" i="7"/>
  <c r="E42" i="7" s="1"/>
  <c r="E41" i="7" s="1"/>
  <c r="E51" i="7"/>
  <c r="E44" i="7"/>
  <c r="E47" i="7"/>
  <c r="E49" i="7"/>
  <c r="E39" i="7"/>
  <c r="E12" i="7"/>
  <c r="E16" i="7"/>
  <c r="E25" i="7"/>
  <c r="C8" i="7"/>
  <c r="C141" i="7"/>
  <c r="C142" i="7"/>
  <c r="C9" i="7"/>
  <c r="C11" i="7"/>
  <c r="C13" i="7"/>
  <c r="C16" i="7"/>
  <c r="C25" i="7"/>
  <c r="C39" i="7"/>
  <c r="C41" i="7"/>
  <c r="C42" i="7"/>
  <c r="C43" i="7"/>
  <c r="C44" i="7"/>
  <c r="C47" i="7"/>
  <c r="C51" i="7"/>
  <c r="C53" i="7"/>
  <c r="C54" i="7"/>
  <c r="C55" i="7"/>
  <c r="C57" i="7"/>
  <c r="C56" i="7"/>
  <c r="C61" i="7"/>
  <c r="C67" i="7"/>
  <c r="C71" i="7"/>
  <c r="C74" i="7"/>
  <c r="C76" i="7"/>
  <c r="C157" i="7"/>
  <c r="C158" i="7"/>
  <c r="C159" i="7"/>
  <c r="C160" i="7"/>
  <c r="C161" i="7"/>
  <c r="C121" i="7"/>
  <c r="C122" i="7"/>
  <c r="C82" i="7"/>
  <c r="C83" i="7"/>
  <c r="C84" i="7"/>
  <c r="C148" i="7"/>
  <c r="C144" i="7"/>
  <c r="C143" i="7" s="1"/>
  <c r="C125" i="7"/>
  <c r="C124" i="7" s="1"/>
  <c r="C123" i="7" s="1"/>
  <c r="C133" i="7"/>
  <c r="C33" i="7" l="1"/>
  <c r="C32" i="7" s="1"/>
  <c r="C31" i="7" s="1"/>
  <c r="C116" i="7"/>
  <c r="C90" i="7"/>
  <c r="C86" i="7"/>
  <c r="E13" i="9" l="1"/>
  <c r="E14" i="9"/>
  <c r="E15" i="9"/>
  <c r="C13" i="9"/>
  <c r="C14" i="9"/>
  <c r="C15" i="9"/>
  <c r="B9" i="9"/>
  <c r="B10" i="9"/>
  <c r="B11" i="9"/>
  <c r="G10" i="11"/>
  <c r="G8" i="11"/>
  <c r="G7" i="11"/>
  <c r="E6" i="11" l="1"/>
  <c r="G7" i="8"/>
  <c r="G8" i="8"/>
  <c r="G9" i="8"/>
  <c r="G10" i="8"/>
  <c r="G11" i="8"/>
  <c r="G12" i="8"/>
  <c r="G13" i="8"/>
  <c r="G14" i="8"/>
  <c r="G15" i="8"/>
  <c r="C10" i="3" l="1"/>
  <c r="C11" i="3"/>
  <c r="C12" i="3"/>
  <c r="C27" i="3"/>
  <c r="C28" i="3"/>
  <c r="E96" i="3" l="1"/>
  <c r="E97" i="3"/>
  <c r="E46" i="3"/>
  <c r="E98" i="3"/>
  <c r="E47" i="3"/>
  <c r="E88" i="3"/>
  <c r="E55" i="3"/>
  <c r="E85" i="3"/>
  <c r="E77" i="3"/>
  <c r="E67" i="3"/>
  <c r="E60" i="3"/>
  <c r="E56" i="3"/>
  <c r="E48" i="3"/>
  <c r="E105" i="3"/>
  <c r="E11" i="3"/>
  <c r="E12" i="3"/>
  <c r="E27" i="3"/>
  <c r="E28" i="3"/>
  <c r="C55" i="3"/>
  <c r="C60" i="3"/>
  <c r="B46" i="3"/>
  <c r="C88" i="3" l="1"/>
  <c r="C48" i="3"/>
  <c r="C97" i="3"/>
  <c r="C96" i="3" s="1"/>
  <c r="C93" i="3"/>
  <c r="C92" i="3"/>
  <c r="C85" i="3"/>
  <c r="C67" i="3"/>
  <c r="C56" i="3"/>
  <c r="C32" i="3"/>
  <c r="B10" i="3"/>
  <c r="F9" i="7"/>
  <c r="F10" i="7"/>
  <c r="F11" i="7"/>
  <c r="F14" i="7"/>
  <c r="F15" i="7"/>
  <c r="F16" i="7"/>
  <c r="F17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8" i="7"/>
  <c r="G10" i="10"/>
  <c r="F10" i="10"/>
  <c r="G7" i="10"/>
  <c r="F7" i="10"/>
  <c r="B6" i="8"/>
  <c r="C47" i="3" l="1"/>
  <c r="C46" i="3" s="1"/>
  <c r="G29" i="8"/>
  <c r="F29" i="8"/>
  <c r="G28" i="8"/>
  <c r="F28" i="8"/>
  <c r="G27" i="8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6" i="8"/>
  <c r="F16" i="8"/>
  <c r="F15" i="8"/>
  <c r="F14" i="8"/>
  <c r="F13" i="8"/>
  <c r="F12" i="8"/>
  <c r="F11" i="8"/>
  <c r="F10" i="8"/>
  <c r="F9" i="8"/>
  <c r="F8" i="8"/>
  <c r="F7" i="8"/>
  <c r="F10" i="11" l="1"/>
  <c r="G9" i="11"/>
  <c r="F9" i="11"/>
  <c r="F8" i="11"/>
  <c r="F7" i="11"/>
  <c r="F6" i="11"/>
  <c r="F105" i="3"/>
  <c r="G105" i="3"/>
  <c r="F106" i="3"/>
  <c r="G106" i="3"/>
  <c r="F107" i="3"/>
  <c r="G107" i="3"/>
  <c r="F108" i="3"/>
  <c r="G108" i="3"/>
  <c r="F109" i="3"/>
  <c r="G109" i="3"/>
  <c r="E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K22" i="1" l="1"/>
  <c r="J22" i="1"/>
  <c r="K21" i="1"/>
  <c r="E9" i="10" l="1"/>
  <c r="C9" i="10"/>
  <c r="E6" i="10"/>
  <c r="C6" i="10"/>
  <c r="E19" i="8"/>
  <c r="G6" i="10" l="1"/>
  <c r="F6" i="10"/>
  <c r="G6" i="8"/>
  <c r="F6" i="8"/>
  <c r="G19" i="8"/>
  <c r="F19" i="8"/>
  <c r="G9" i="10"/>
  <c r="F9" i="10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F16" i="9"/>
  <c r="G16" i="9"/>
  <c r="G104" i="3"/>
  <c r="F104" i="3"/>
  <c r="G102" i="3"/>
  <c r="F102" i="3"/>
  <c r="G101" i="3"/>
  <c r="F101" i="3"/>
  <c r="G100" i="3"/>
  <c r="F100" i="3"/>
  <c r="G99" i="3"/>
  <c r="F99" i="3"/>
  <c r="G98" i="3"/>
  <c r="F98" i="3"/>
  <c r="G97" i="3"/>
  <c r="F97" i="3"/>
  <c r="G96" i="3"/>
  <c r="F96" i="3"/>
  <c r="G95" i="3"/>
  <c r="F95" i="3"/>
  <c r="G94" i="3"/>
  <c r="F94" i="3"/>
  <c r="G93" i="3"/>
  <c r="F93" i="3"/>
  <c r="G92" i="3"/>
  <c r="F92" i="3"/>
  <c r="G91" i="3"/>
  <c r="F91" i="3"/>
  <c r="G90" i="3"/>
  <c r="F90" i="3"/>
  <c r="G89" i="3"/>
  <c r="F89" i="3"/>
  <c r="G88" i="3"/>
  <c r="F88" i="3"/>
  <c r="G87" i="3"/>
  <c r="F87" i="3"/>
  <c r="G86" i="3"/>
  <c r="F86" i="3"/>
  <c r="G85" i="3"/>
  <c r="F85" i="3"/>
  <c r="G84" i="3"/>
  <c r="F84" i="3"/>
  <c r="G83" i="3"/>
  <c r="F83" i="3"/>
  <c r="G82" i="3"/>
  <c r="F82" i="3"/>
  <c r="G81" i="3"/>
  <c r="F81" i="3"/>
  <c r="G80" i="3"/>
  <c r="F80" i="3"/>
  <c r="G79" i="3"/>
  <c r="F79" i="3"/>
  <c r="G78" i="3"/>
  <c r="F78" i="3"/>
  <c r="G77" i="3"/>
  <c r="F77" i="3"/>
  <c r="G76" i="3"/>
  <c r="F76" i="3"/>
  <c r="G75" i="3"/>
  <c r="F75" i="3"/>
  <c r="G74" i="3"/>
  <c r="F74" i="3"/>
  <c r="G73" i="3"/>
  <c r="F73" i="3"/>
  <c r="G72" i="3"/>
  <c r="F72" i="3"/>
  <c r="G71" i="3"/>
  <c r="F71" i="3"/>
  <c r="G70" i="3"/>
  <c r="F70" i="3"/>
  <c r="G69" i="3"/>
  <c r="F69" i="3"/>
  <c r="G68" i="3"/>
  <c r="F68" i="3"/>
  <c r="G67" i="3"/>
  <c r="F67" i="3"/>
  <c r="G66" i="3"/>
  <c r="F66" i="3"/>
  <c r="G65" i="3"/>
  <c r="F65" i="3"/>
  <c r="G64" i="3"/>
  <c r="F64" i="3"/>
  <c r="G63" i="3"/>
  <c r="F63" i="3"/>
  <c r="G62" i="3"/>
  <c r="F62" i="3"/>
  <c r="G61" i="3"/>
  <c r="F61" i="3"/>
  <c r="G60" i="3"/>
  <c r="F60" i="3"/>
  <c r="G59" i="3"/>
  <c r="F59" i="3"/>
  <c r="G58" i="3"/>
  <c r="F58" i="3"/>
  <c r="G57" i="3"/>
  <c r="F57" i="3"/>
  <c r="G56" i="3"/>
  <c r="F56" i="3"/>
  <c r="G55" i="3"/>
  <c r="F55" i="3"/>
  <c r="G54" i="3"/>
  <c r="F54" i="3"/>
  <c r="G53" i="3"/>
  <c r="F53" i="3"/>
  <c r="G52" i="3"/>
  <c r="F52" i="3"/>
  <c r="G51" i="3"/>
  <c r="F51" i="3"/>
  <c r="G50" i="3"/>
  <c r="F50" i="3"/>
  <c r="G49" i="3"/>
  <c r="F49" i="3"/>
  <c r="G48" i="3"/>
  <c r="F48" i="3"/>
  <c r="G47" i="3"/>
  <c r="F47" i="3"/>
  <c r="G10" i="3" l="1"/>
  <c r="F10" i="3"/>
  <c r="G46" i="3"/>
  <c r="F46" i="3"/>
  <c r="F23" i="1" l="1"/>
  <c r="F13" i="1"/>
  <c r="F10" i="1"/>
  <c r="K15" i="1"/>
  <c r="J15" i="1"/>
  <c r="K14" i="1"/>
  <c r="J14" i="1"/>
  <c r="K12" i="1"/>
  <c r="J12" i="1"/>
  <c r="I23" i="1"/>
  <c r="G23" i="1"/>
  <c r="I13" i="1"/>
  <c r="G13" i="1"/>
  <c r="I10" i="1"/>
  <c r="G10" i="1"/>
  <c r="K11" i="1"/>
  <c r="J11" i="1"/>
  <c r="K23" i="1" l="1"/>
  <c r="K10" i="1"/>
  <c r="G16" i="1"/>
  <c r="J10" i="1"/>
  <c r="K13" i="1"/>
  <c r="F16" i="1"/>
  <c r="J13" i="1"/>
  <c r="I16" i="1"/>
  <c r="K16" i="1" l="1"/>
  <c r="J24" i="1"/>
  <c r="K24" i="1"/>
  <c r="K25" i="1" l="1"/>
  <c r="F12" i="7"/>
  <c r="F13" i="7"/>
</calcChain>
</file>

<file path=xl/sharedStrings.xml><?xml version="1.0" encoding="utf-8"?>
<sst xmlns="http://schemas.openxmlformats.org/spreadsheetml/2006/main" count="605" uniqueCount="346">
  <si>
    <t>PRIHODI UKUPNO</t>
  </si>
  <si>
    <t>RASHODI UKUPNO</t>
  </si>
  <si>
    <t>BROJČANA OZNAKA I NAZIV</t>
  </si>
  <si>
    <t>II. POSEBNI DIO</t>
  </si>
  <si>
    <t>I. OPĆI DIO</t>
  </si>
  <si>
    <t>6=5/2*100</t>
  </si>
  <si>
    <t>7=5/4*100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</si>
  <si>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</si>
  <si>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</si>
  <si>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</si>
  <si>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 xml:space="preserve">UKUPNO IZDACI </t>
  </si>
  <si>
    <t>IZVJEŠTAJ O RASHODIMA PREMA FUNKCIJSKOJ KLASIFIKACIJI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</si>
  <si>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</si>
  <si>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</si>
  <si>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</si>
  <si>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</si>
  <si>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</si>
  <si>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</si>
  <si>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SAŽETAK  RAČUNA PRIHODA I RASHODA I  RAČUNA FINANCIRANJA</t>
  </si>
  <si>
    <t>SAŽETAK RAČUNA FINANCIRANJA</t>
  </si>
  <si>
    <t>PRENESENI VIŠAK/MANJAK IZ PRETHODNE GODINE</t>
  </si>
  <si>
    <t xml:space="preserve"> RAČUN FINANCIRANJA</t>
  </si>
  <si>
    <t>IZVJEŠTAJ PO PROGRAMSKOJ KLASIFIKACIJI</t>
  </si>
  <si>
    <t>Obrazloženje Posebnog dijela</t>
  </si>
  <si>
    <t>Izvještaj o zaduživanju na domaćem i stranom tržištu novca i kapitala</t>
  </si>
  <si>
    <t>Datum realizacije kredita / izdavanja jamstva</t>
  </si>
  <si>
    <t xml:space="preserve">Iznos glavnice </t>
  </si>
  <si>
    <t>4.536.133,78 EUR</t>
  </si>
  <si>
    <t>Rok otplate</t>
  </si>
  <si>
    <t>Napomena</t>
  </si>
  <si>
    <t>2 polugodišnje rate, na dane 31.01. i 31.07.</t>
  </si>
  <si>
    <t>Broj rata godišnje</t>
  </si>
  <si>
    <t xml:space="preserve">Kredit realiziran 29.06.2022., uz Jamstvo Grada Zagreba izdano 17.06.2022. </t>
  </si>
  <si>
    <t>60 mjeseci, do 31.01.2027.</t>
  </si>
  <si>
    <t>Namjena kredita</t>
  </si>
  <si>
    <t>nabava 42 vozila za hitnu medicinsku pomoć</t>
  </si>
  <si>
    <t>7=5/3*100</t>
  </si>
  <si>
    <t>SAŽETAK RAČUNA PRIHODA I RASHODA</t>
  </si>
  <si>
    <t>u eur</t>
  </si>
  <si>
    <t>PRIJENOS VIŠKA/MANJKA U SLJEDEĆE RAZDOBLJE</t>
  </si>
  <si>
    <t>6 Prihodi poslovanja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</si>
  <si>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</si>
  <si>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</si>
  <si>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</si>
  <si>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638 Pomoći temeljem prijenosa EU sredstava</t>
  </si>
  <si>
    <t>6381 Tekuće pomoći temeljem prijenosa EU sredstava</t>
  </si>
  <si>
    <t>65 Prihodi od upravnih i administrativnih pristojbi, pristojbi po posebnim propisima i naknada</t>
  </si>
  <si>
    <t>652 Prihodi po posebnim propisima</t>
  </si>
  <si>
    <t xml:space="preserve">6526 Ostali nespomenuti prihodi </t>
  </si>
  <si>
    <t>66 Prihodi od prodaje proizvoda i robe te pruženih usluga i prihodi od donacija</t>
  </si>
  <si>
    <t>661 Prihodi od prodaje proizvoda i robe te pruženih usluga</t>
  </si>
  <si>
    <t>6615 Prihodi od pruženih usluga</t>
  </si>
  <si>
    <t>663 Donacije od pravnih i fizičkih osoba izvan općeg proračuna</t>
  </si>
  <si>
    <t>6631 Tekuće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</si>
  <si>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</si>
  <si>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</si>
  <si>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</si>
  <si>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6714 Prihodi iz nadležnog pror.-Grada za otplatu kredita</t>
  </si>
  <si>
    <t>673 Prihodi od HZZO-a na temelju ugovornih obveza</t>
  </si>
  <si>
    <t>6731 Prihodi od HZZO-a na temelju ugovornih obveza</t>
  </si>
  <si>
    <t>64 Prihodi od imovine</t>
  </si>
  <si>
    <t>641 Prihodi od financijske imovine</t>
  </si>
  <si>
    <t>6413 Kamate na oročena sredstva i depozite po viđenju</t>
  </si>
  <si>
    <t>6415 Prihodi od pozitivnih tečajnih razlika</t>
  </si>
  <si>
    <t>7 Prihodi od prodaje nefinancijske imovine</t>
  </si>
  <si>
    <t>72 Prihodi od prodaje proizvedene dugotrajne imovine</t>
  </si>
  <si>
    <t>723 Prihodi od prodaje prijevoznih sredstava</t>
  </si>
  <si>
    <t>7231 Prijevozna sredstva u cestovnom prometu</t>
  </si>
  <si>
    <t xml:space="preserve"> RAČUN PRIHODA I RASHODA </t>
  </si>
  <si>
    <t xml:space="preserve">IZVJEŠTAJ O PRIHODIMA I RASHODIMA PREMA EKONOMSKOJ KLASIFIKACIJI </t>
  </si>
  <si>
    <t>Ukupni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</si>
  <si>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</si>
  <si>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</si>
  <si>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</si>
  <si>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</si>
  <si>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</si>
  <si>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</si>
  <si>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</si>
  <si>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</si>
  <si>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</si>
  <si>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zaposlenicima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</si>
  <si>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</si>
  <si>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</si>
  <si>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</si>
  <si>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</si>
  <si>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</si>
  <si>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</si>
  <si>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</si>
  <si>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</si>
  <si>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</si>
  <si>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</si>
  <si>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</si>
  <si>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</si>
  <si>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</si>
  <si>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</si>
  <si>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</si>
  <si>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</si>
  <si>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</si>
  <si>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</si>
  <si>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</si>
  <si>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</si>
  <si>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</si>
  <si>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</si>
  <si>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</si>
  <si>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</si>
  <si>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</t>
  </si>
  <si>
    <t>3295 Pristojbe i naknade</t>
  </si>
  <si>
    <t>3296 Troškovi sudskih postupaka</t>
  </si>
  <si>
    <t>3299 Ostali nespomenuti rashodi poslovanja</t>
  </si>
  <si>
    <t>34 Financijski rashodi</t>
  </si>
  <si>
    <t>342 Kamate za primljene kredite i zajmove</t>
  </si>
  <si>
    <t>3423 Kamate za primljene kredite od kreditnih i ostalih financijskih institucija izvan javnog sektora</t>
  </si>
  <si>
    <t>343 Ostali financijski rashodi</t>
  </si>
  <si>
    <t>3431 Bankarske usluge i usluge platnog prometa</t>
  </si>
  <si>
    <t>3433 Zatezne kamate</t>
  </si>
  <si>
    <t>3432 Negativne tečajne razlike i valutna klauzula</t>
  </si>
  <si>
    <t>38 Ostali rashodi</t>
  </si>
  <si>
    <t>383 Kazne, penali i naknade štete</t>
  </si>
  <si>
    <t>3831 Naknade šteta pravnim i fizičkim osobama</t>
  </si>
  <si>
    <t>3833 Naknade šteta zaposlenicima</t>
  </si>
  <si>
    <t>4 Rashodi za nabavu nefinancijske imovine</t>
  </si>
  <si>
    <t>42 Rashodi za nabavu proizvedene dugotrajne imovine</t>
  </si>
  <si>
    <t>422 Postrojenja i oprema</t>
  </si>
  <si>
    <t>4224 Medicinska i laboratorijska oprema</t>
  </si>
  <si>
    <t>4227 Uređaji, strojevi i oprema za ostale namjene</t>
  </si>
  <si>
    <t>4226 Sportska i glazbena oprema</t>
  </si>
  <si>
    <t>423 Prijevozna sredstva</t>
  </si>
  <si>
    <t>4231 Prijevozna sredstva u cestovnom prometu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</si>
  <si>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</si>
  <si>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</si>
  <si>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</si>
  <si>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</si>
  <si>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Ukupni rashodi</t>
  </si>
  <si>
    <t>8 Primici od financijske imovine i zaduživanja</t>
  </si>
  <si>
    <t>84 Primici od zaduživanja</t>
  </si>
  <si>
    <t>844 Primljeni krediti i zajmovi od kreditnih i ostalih financijskih institucija izvan javnog sektora</t>
  </si>
  <si>
    <t>8443 Primljeni krediti od tuzemnih kreditnih institucija izvan javnog sektora</t>
  </si>
  <si>
    <t>SVEUKUPNO PRIHODI</t>
  </si>
  <si>
    <t>SVEUKUPNO RASHODI</t>
  </si>
  <si>
    <t>Funkcijska 07 Zdravstvo</t>
  </si>
  <si>
    <t>Funkcijska 072 Službe za vanjske pacijente</t>
  </si>
  <si>
    <t>Funkcijska 074 Službe javnog zdravstva</t>
  </si>
  <si>
    <t>Proračunski korisnik 021       09        25827</t>
  </si>
  <si>
    <t>NASTAVNI ZAVOD ZA HITNU MEDICINU GRADA ZAGREBA</t>
  </si>
  <si>
    <t>Izvor 3.</t>
  </si>
  <si>
    <t>VLASTITI PRIHODI</t>
  </si>
  <si>
    <t>Izvor 3.1.</t>
  </si>
  <si>
    <t>Izvor 4.</t>
  </si>
  <si>
    <t>PRIHODI ZA POSEBNE NAMJENE</t>
  </si>
  <si>
    <t>Izvor 4.3.</t>
  </si>
  <si>
    <t>OSTALI PRIHODI ZA POSEBNE NAMJENE</t>
  </si>
  <si>
    <t>Izvor 5.</t>
  </si>
  <si>
    <t>POMOĆI</t>
  </si>
  <si>
    <t>Izvor 5.2.</t>
  </si>
  <si>
    <t>POMOĆI IZ DRUGIH PRORAČUNA</t>
  </si>
  <si>
    <t>Izvor 5.6.</t>
  </si>
  <si>
    <t>POMOĆI TEMELJEM PRIJENOSA EU SREDSTAVA</t>
  </si>
  <si>
    <t>Izvor 6.</t>
  </si>
  <si>
    <t>DONACIJE</t>
  </si>
  <si>
    <t>Izvor 6.1.</t>
  </si>
  <si>
    <t>Izvor 7.</t>
  </si>
  <si>
    <t>PRIHODI OD PRODAJE ILI ZAMJ. NEF. IMOVINE I NAKN. S NASL. OS</t>
  </si>
  <si>
    <t>Izvor 7.1.</t>
  </si>
  <si>
    <t>Prijevozna sredstva u cestovnom prometu</t>
  </si>
  <si>
    <t>Izvor 8.</t>
  </si>
  <si>
    <t>NAMJENSKI PRIMICI</t>
  </si>
  <si>
    <t>Izvor 8.1.</t>
  </si>
  <si>
    <t>PRIMICI OD ZADUŽIVANJA</t>
  </si>
  <si>
    <t>Program 2110</t>
  </si>
  <si>
    <t>JAVNA UPRAVA I ADMINISTRACIJA</t>
  </si>
  <si>
    <t>Aktivnost A211001</t>
  </si>
  <si>
    <t>REDOVNA DJELATNOST PRORAČUNSKIH KORISNIKA</t>
  </si>
  <si>
    <t>Izvor 1.</t>
  </si>
  <si>
    <t>OPĆI PRIHODI I PRIMICI</t>
  </si>
  <si>
    <t>Izvor 1.1.</t>
  </si>
  <si>
    <t>31</t>
  </si>
  <si>
    <t>Rashodi za zaposlene</t>
  </si>
  <si>
    <t>3111</t>
  </si>
  <si>
    <t>Plaće za redovan rad</t>
  </si>
  <si>
    <t>3132</t>
  </si>
  <si>
    <t>Doprinosi za obvezno zdravstveno osiguranje</t>
  </si>
  <si>
    <t>32</t>
  </si>
  <si>
    <t>Materijalni rashodi</t>
  </si>
  <si>
    <t>3222</t>
  </si>
  <si>
    <t>Materijal i sirovine</t>
  </si>
  <si>
    <t>3232</t>
  </si>
  <si>
    <t>Usluge tekućeg i investicijskog održavanja</t>
  </si>
  <si>
    <t>34</t>
  </si>
  <si>
    <t>Financijski rashodi</t>
  </si>
  <si>
    <t>3423</t>
  </si>
  <si>
    <t>Kamate za primljene kredite i zajmove od kreditnih i ostalih finan. institucija izvan javnog sektora</t>
  </si>
  <si>
    <t>3431</t>
  </si>
  <si>
    <t>Bankarske usluge i usluge platnog prometa</t>
  </si>
  <si>
    <t>42</t>
  </si>
  <si>
    <t>Rashodi za nabavu proizvedene dugotrajne imovine</t>
  </si>
  <si>
    <t>4221</t>
  </si>
  <si>
    <t>Uredska oprema i namještaj</t>
  </si>
  <si>
    <t>4224</t>
  </si>
  <si>
    <t>Medicinska i laboratorijska oprema</t>
  </si>
  <si>
    <t>4231</t>
  </si>
  <si>
    <t>54</t>
  </si>
  <si>
    <t>Izdaci za otplatu glavnice primljenih kredita i zajmova</t>
  </si>
  <si>
    <t>5443</t>
  </si>
  <si>
    <t>Otplata glavnice primljenih kredita od tuzemnih kreditnih institucija izvan javnog sektora</t>
  </si>
  <si>
    <t>3121</t>
  </si>
  <si>
    <t>Ostali rashodi za zaposlene</t>
  </si>
  <si>
    <t>3224</t>
  </si>
  <si>
    <t>Materijal i dijelovi za tekuće i investicijsko održavanje</t>
  </si>
  <si>
    <t>3227</t>
  </si>
  <si>
    <t>Službena, radna i zaštitna odjeća i obuća</t>
  </si>
  <si>
    <t>3236</t>
  </si>
  <si>
    <t>Zdravstvene i veterinarske usluge</t>
  </si>
  <si>
    <t>3237</t>
  </si>
  <si>
    <t>Intelektualne i osobne usluge</t>
  </si>
  <si>
    <t>3296</t>
  </si>
  <si>
    <t>Troškovi sudskih postupaka</t>
  </si>
  <si>
    <t>3432</t>
  </si>
  <si>
    <t>Negativne tečajne razlike i razlike zbog primjene valutne klauzule</t>
  </si>
  <si>
    <t>3433</t>
  </si>
  <si>
    <t>Zatezne kamate</t>
  </si>
  <si>
    <t>38</t>
  </si>
  <si>
    <t>Ostali rashodi</t>
  </si>
  <si>
    <t>3831</t>
  </si>
  <si>
    <t>Naknade šteta pravnim i fizičkim osobama</t>
  </si>
  <si>
    <t>3833</t>
  </si>
  <si>
    <t>Naknade šteta zaposlenicima</t>
  </si>
  <si>
    <t>41</t>
  </si>
  <si>
    <t>Rashodi za nabavu neproizvedene dugotrajne imovine</t>
  </si>
  <si>
    <t>4124</t>
  </si>
  <si>
    <t>Ostala prava</t>
  </si>
  <si>
    <t>4226</t>
  </si>
  <si>
    <t>Sportska i glazbena oprema</t>
  </si>
  <si>
    <t>4227</t>
  </si>
  <si>
    <t>Uređaji, strojevi i oprema za ostale namjene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</si>
  <si>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</si>
  <si>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</si>
  <si>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</si>
  <si>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</si>
  <si>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</si>
  <si>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</si>
  <si>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</si>
  <si>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</si>
  <si>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</si>
  <si>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</si>
  <si>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</si>
  <si>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</si>
  <si>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3231</t>
  </si>
  <si>
    <t>Usluge telefona, pošte i prijevoza</t>
  </si>
  <si>
    <t>3233</t>
  </si>
  <si>
    <t>Usluge promidžbe i informiranja</t>
  </si>
  <si>
    <t>3234</t>
  </si>
  <si>
    <t>Komunalne usluge</t>
  </si>
  <si>
    <t>3235</t>
  </si>
  <si>
    <t>Zakupnine i najamnine</t>
  </si>
  <si>
    <t>3238</t>
  </si>
  <si>
    <t>Računalne usluge</t>
  </si>
  <si>
    <t>3239</t>
  </si>
  <si>
    <t>Ostale usluge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</si>
  <si>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</si>
  <si>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</si>
  <si>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</si>
  <si>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</si>
  <si>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</si>
  <si>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</si>
  <si>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</si>
  <si>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</si>
  <si>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</si>
  <si>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</si>
  <si>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</si>
  <si>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Ostali nespomenuti rashodi poslovanja</t>
  </si>
  <si>
    <t>Aktivnost K211001</t>
  </si>
  <si>
    <t>KAPITALNA ULAGANJA U ZDRAVSTVENE USTANOVE - DECENTRALIZIRANE FUNKCIJE</t>
  </si>
  <si>
    <t>Izvor 1.2.</t>
  </si>
  <si>
    <t>OPĆI PRIHODI I PRIMICI-DECENTRALIZIRANA SREDSTVA</t>
  </si>
  <si>
    <t>Program 2111</t>
  </si>
  <si>
    <t>OPĆI JAVNOZDRAVSTVENI PROGRAMI</t>
  </si>
  <si>
    <t>Aktivnost T211109</t>
  </si>
  <si>
    <t>PROJEKT SPECIJALISTIČKOG USAVRŠAVANJA IZ HITNE MEDICINE</t>
  </si>
  <si>
    <t>Aktivnost T211111</t>
  </si>
  <si>
    <t>EDUKACIJA LAIKA ZA PROVOĐENJE POSTUPKA OŽIVLJAVANJA UZ UPOTREBU AVD-a</t>
  </si>
  <si>
    <t>INDEKS
(usporedba izvršenja)</t>
  </si>
  <si>
    <t>INDEKS
(ostvarenje plana)</t>
  </si>
  <si>
    <t>Razlika primitaka i izdataka</t>
  </si>
  <si>
    <t>634 Pomoći od izvanproračunskih korisnika</t>
  </si>
  <si>
    <t>6341 Tekuće pomoći od izvanproračunskih korisnika</t>
  </si>
  <si>
    <t>6712 Prihodi iz nadležnog proračuna za financiranje rashoda za nabavu nefinancijske imovine</t>
  </si>
  <si>
    <t>4221 Uredska oprema i namještaj</t>
  </si>
  <si>
    <t>4223 Oprema za održavanje i zaštitu</t>
  </si>
  <si>
    <t>41 Rashodi za nabavu neproizvedene dugotrajne imovine</t>
  </si>
  <si>
    <t>412 Nematerijalna imovina</t>
  </si>
  <si>
    <t>4124 Ostala prava</t>
  </si>
  <si>
    <t>Funkcijska 076 Poslovi i usluge zdravstva koji nisu drugdje svrstani</t>
  </si>
  <si>
    <t>Izvor  111 OPĆI PRIHODI I PRIMICI-PRORAČUNSKI KORISNICI</t>
  </si>
  <si>
    <t>Izvor  123 DECENTRALIZIRANA SREDSTVA-ZDRAVSTVO</t>
  </si>
  <si>
    <t>Izvor  311 VLASTITI PRIHODI-PRORAČUNSKI KORISNICI</t>
  </si>
  <si>
    <t>Izvor  431 PRIHODI ZA POSEBNE NAMJENE-PRORAČUNSKI KORISNICI</t>
  </si>
  <si>
    <t>Izvor  521 POMOĆI IZ DRUGIH PRORAČUNA-PK</t>
  </si>
  <si>
    <t>Izvor  551 Pomoći od izvanproračunskih korisnika-PK</t>
  </si>
  <si>
    <t>Izvor  561 POMOĆI TEMELJEM PRIJENOSA EU SREDSTAVA-PK</t>
  </si>
  <si>
    <t>Izvor  611 DONACIJE-PRORAČUNSKI KORISNICI</t>
  </si>
  <si>
    <t>Izvor  711 PRIHODI OD PRODAJE ILI ZAMJ NEF IMOVINE I NAKN S NASL-PK</t>
  </si>
  <si>
    <t>Izvor  811 PRIMICI OD ZADUŽIVANJA-PRORAČUNSKI KORISNICI</t>
  </si>
  <si>
    <t>UKUPNO PRIMICI</t>
  </si>
  <si>
    <t>Aktivnost A211109</t>
  </si>
  <si>
    <t>HITNA MEDICINSKA POMOĆ NA MOTOCIKLU NA PODRUČJU GRADA</t>
  </si>
  <si>
    <t>4223</t>
  </si>
  <si>
    <t>Oprema za održavanje i zaštitu</t>
  </si>
  <si>
    <t>Izvor 5.5.</t>
  </si>
  <si>
    <t>POMOĆI OD IZVANPRORAČUNSKIH KORISNIKA</t>
  </si>
  <si>
    <t>BROJČANA OZNAKA</t>
  </si>
  <si>
    <t>NAZIV</t>
  </si>
  <si>
    <t>6=5/3*100</t>
  </si>
  <si>
    <t>IZVORNI PLAN ILI REBALANS 2024.</t>
  </si>
  <si>
    <t>TEKUĆI PLAN 2024.</t>
  </si>
  <si>
    <t xml:space="preserve">INDEKS
</t>
  </si>
  <si>
    <t>RAZLIKA -VIŠAK/MANJAK</t>
  </si>
  <si>
    <t>422 Komunikacijska oprema</t>
  </si>
  <si>
    <t xml:space="preserve">OSTVARENJE/ IZVRŠENJE 
1.-6.2023. </t>
  </si>
  <si>
    <t>Otplaćeno glavnice (kumulativno do 30.06.2024.)</t>
  </si>
  <si>
    <t>Ostalo za otplatu glavnice na dan 30.06.2024.</t>
  </si>
  <si>
    <t>1.814.453,52 EUR</t>
  </si>
  <si>
    <t>100.934,11 EUR</t>
  </si>
  <si>
    <t>2.721.680,26 EUR</t>
  </si>
  <si>
    <t>Sitni inventar</t>
  </si>
  <si>
    <t>Komunikacijska oprema</t>
  </si>
  <si>
    <t>Zagreb, 29.07.2024.</t>
  </si>
  <si>
    <t>IZVORNI PLAN 2024.</t>
  </si>
  <si>
    <t>IZVRŠENJE 
1-6.2024.</t>
  </si>
  <si>
    <t>OSTVARENJE/IZVRŠENJE 1-6.2023.</t>
  </si>
  <si>
    <t xml:space="preserve">IZVJEŠTAJ O IZVRŠENJU FINANCIJSKOG PLANA PRORAČUNSKOG KORISNIKA JEDINICE LOKALNE I PODRUČNE (REGIONALNE) SAMOUPRAVE ZA PRVO POLUGODIŠTE 2024. </t>
  </si>
  <si>
    <t>IZVORNI PLAN  2024.</t>
  </si>
  <si>
    <t xml:space="preserve">OSTVARENJE/ IZVRŠENJE
 1-6.2023. </t>
  </si>
  <si>
    <t xml:space="preserve">OSTVARENJE/IZVRŠENJE 
1.-6.2024. </t>
  </si>
  <si>
    <t xml:space="preserve">OSTVARENJE/IZVRŠENJE 
1.-6.2023. </t>
  </si>
  <si>
    <t xml:space="preserve"> </t>
  </si>
  <si>
    <t xml:space="preserve">          </t>
  </si>
  <si>
    <t>Obrazloženje Općeg dijela</t>
  </si>
  <si>
    <t>IZVRŠENJE 
1.-6.2024.</t>
  </si>
  <si>
    <t>Otplaćeno kamata (kumulativno do 30.06.2024.)</t>
  </si>
  <si>
    <t>Napomena: Gradska skupština Grada Zagreba je na sjednici 12.12.2023. godine donijela Proračun Grada Zagreba za 2024. godinu koji se primjenjuje od 01.01.2024. godine. U ovom izvještaju korišteni su podaci inicijalnog plana za 2024. godinu. Podaci za podskupinu 671 uneseni su iz vlastitih baza podataka i baze unijete u aplikaciju nadležnog proračuna.</t>
  </si>
  <si>
    <t>Obrazloženje polugodišnjeg izvještaja o izvršenju financijskog plana proračunskog korisnika JLP(R)S</t>
  </si>
  <si>
    <t>od 01.01.2023. otplata glavnice i kamate vrši se iz sredstava za decentralizirane funkcije</t>
  </si>
  <si>
    <t>Ravnateljica Tatjana Pandak, dr.med.spec.</t>
  </si>
  <si>
    <t xml:space="preserve">1. Ukupni prihodi 
Ukupni prihodi i primici za prvih pola godine iznose 10.998.598,96 eura, što predstavlja povećanje od 53% u odnosu na prethodnu godinu zbog velikog primitka od zaduživanja kreditom u 2022. Povećanje prihoda i primitaka odnosi se na povećanja iznosa glavarine od HZZO-a za pokriće isplata naknada plaća zaposlenika na temelju nove Uredbe o koeficijentima koja je stupila na snagu od 01.03.2024. godine, tekućih pomoći od HZZO-a za Covid -19 te prihoda od nadležnog proračuna za financiranje nabave nefinancijske imovine.
6341 (iznos preknjižen sa kona 6361) - tekuće pomoći od izvanproračunskih korisnika - doznačena su sredstva od strane HZZO-a za isplatu privremenog dodatka na plaću za COVID -19 u iznosu od 375.649,26 eura.
6526-prihodi s naslova osiguranja, štete, totalne štete u prethodnim godinama čija je realizacija naplate od osiguravajućih kuća kao i troškovi s tog osnova veći su u odnosu na period u ovoj godini.
6712-prihodi iz nadležnog proračuna za financiranje rashoda za nabavu nefinancijske imovine- doznačena su sredstva u iznosu od 1.090.317,80 eura od Grada Zagreba za nabavu deset vozila Volkswagen Transporter automatik čija je namjena za sanitetski prijevoz.
6714-prihodi iz nadležnog proračuna za nabavu nefinancijske imovine- doznačena su sredstva od strane Grada Zagreba za četvrti i petu ratu kredita te kamate u ukupnom iznosu od 907.226,76 eura.
673- prihod od HZZO-a na temelju ugovornih obveza-povećanja iznosa glavarine od HZZO-a za pokriće isplata naknada plaća zaposlenika na temelju nove Uredbe o koeficijentima.
2. Ukupni rashodi 
Ukupni rashodi i izdaci (rashodi poslovanja, rashodi za nabavu nefinancijske imovine, te izdaci za financijsku imovinu i otplatu kredita) iznose 12.147.818,71 eura, što predstavlja 59 % više u odnosu na prethodnu godinu. Ukupni rashodi poslovanja iznose 11.694.205,33 eura te ostatak iznosa od 453.613,38 eura odnosi se na izdatke za otplatu glavnice primljenih kredita i zajmova. Povećanje se između ostalog odnosi na povećanje rashoda za tekuće i investicijsko održavanje vozila.  Još uvijek imamo dosta visoke troškove u vidu naknada šteta zaposlenicima po tužbama za prekovremene sate (383), a uz to su vezani i troškovi sudskih postupaka. Ostali rashodi su u skladu s uvjetima rada u prvom polugodištu poslovne godine.
</t>
  </si>
  <si>
    <t>U Zagrebu, 29.07.2024.</t>
  </si>
  <si>
    <t>NZHMGZ u izvještajnom razdoblju 01.01.-30.06.2024. nema novih primitaka po osnovi novog zaduživanja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</si>
</sst>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#,##0\ &quot;kn&quot;;[Red]\-#,##0\ &quot;kn&quot;"/>
    <numFmt numFmtId="164" formatCode="#,##0;\-#,##0;;"/>
    <numFmt numFmtId="165" formatCode="#,##0.000"/>
    <numFmt numFmtId="166" formatCode="#,##0.0"/>
    <numFmt numFmtId="167" formatCode="0.0%"/>
    <numFmt numFmtId="168" formatCode="#,##0.0;\-#,##0.0;"/>
    <numFmt numFmtId="169" formatCode="0.0"/>
    <numFmt numFmtId="170" formatCode="_-* #,##0.00\ [$€-1]_-;\-* #,##0.00\ [$€-1]_-;_-* &quot;-&quot;??\ [$€-1]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rgb="FF0000FF"/>
      <name val="Calibri"/>
      <family val="2"/>
      <scheme val="minor"/>
    </font>
    <font>
      <sz val="8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 style="thin">
        <color theme="8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0" fontId="13" fillId="0" borderId="0" xfId="0" applyFont="1"/>
    <xf numFmtId="0" fontId="0" fillId="0" borderId="3" xfId="0" applyBorder="1"/>
    <xf numFmtId="0" fontId="1" fillId="0" borderId="0" xfId="0" applyFont="1"/>
    <xf numFmtId="0" fontId="9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0" xfId="0" quotePrefix="1" applyFont="1" applyAlignment="1">
      <alignment horizontal="left" wrapText="1"/>
    </xf>
    <xf numFmtId="0" fontId="15" fillId="0" borderId="0" xfId="0" applyFont="1"/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4" fontId="3" fillId="0" borderId="3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left"/>
    </xf>
    <xf numFmtId="0" fontId="0" fillId="5" borderId="7" xfId="0" applyFill="1" applyBorder="1" applyAlignment="1">
      <alignment horizontal="left" indent="1"/>
    </xf>
    <xf numFmtId="0" fontId="0" fillId="0" borderId="6" xfId="0" applyBorder="1" applyAlignment="1">
      <alignment horizontal="left" indent="3"/>
    </xf>
    <xf numFmtId="4" fontId="18" fillId="4" borderId="6" xfId="0" applyNumberFormat="1" applyFont="1" applyFill="1" applyBorder="1"/>
    <xf numFmtId="4" fontId="0" fillId="5" borderId="7" xfId="0" applyNumberFormat="1" applyFill="1" applyBorder="1"/>
    <xf numFmtId="4" fontId="0" fillId="0" borderId="6" xfId="0" applyNumberFormat="1" applyBorder="1"/>
    <xf numFmtId="4" fontId="17" fillId="0" borderId="6" xfId="0" applyNumberFormat="1" applyFont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3" fontId="18" fillId="4" borderId="6" xfId="0" applyNumberFormat="1" applyFont="1" applyFill="1" applyBorder="1"/>
    <xf numFmtId="3" fontId="0" fillId="5" borderId="7" xfId="0" applyNumberFormat="1" applyFill="1" applyBorder="1"/>
    <xf numFmtId="3" fontId="0" fillId="0" borderId="6" xfId="0" applyNumberFormat="1" applyBorder="1"/>
    <xf numFmtId="0" fontId="19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0" fillId="0" borderId="5" xfId="0" applyBorder="1" applyAlignment="1">
      <alignment horizontal="center" vertical="center"/>
    </xf>
    <xf numFmtId="0" fontId="20" fillId="0" borderId="5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3" fillId="0" borderId="3" xfId="0" quotePrefix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4" fontId="1" fillId="0" borderId="3" xfId="0" applyNumberFormat="1" applyFont="1" applyBorder="1"/>
    <xf numFmtId="164" fontId="1" fillId="0" borderId="3" xfId="0" applyNumberFormat="1" applyFont="1" applyBorder="1"/>
    <xf numFmtId="0" fontId="1" fillId="0" borderId="3" xfId="0" applyFont="1" applyBorder="1"/>
    <xf numFmtId="1" fontId="1" fillId="0" borderId="3" xfId="0" applyNumberFormat="1" applyFont="1" applyBorder="1"/>
    <xf numFmtId="0" fontId="3" fillId="0" borderId="0" xfId="0" applyFont="1" applyAlignment="1">
      <alignment horizontal="centerContinuous" vertical="center" wrapText="1"/>
    </xf>
    <xf numFmtId="0" fontId="0" fillId="0" borderId="0" xfId="0" applyAlignment="1">
      <alignment vertical="top" wrapText="1"/>
    </xf>
    <xf numFmtId="0" fontId="25" fillId="0" borderId="0" xfId="0" applyFont="1"/>
    <xf numFmtId="4" fontId="6" fillId="0" borderId="3" xfId="0" applyNumberFormat="1" applyFont="1" applyBorder="1" applyAlignment="1">
      <alignment horizontal="right"/>
    </xf>
    <xf numFmtId="0" fontId="12" fillId="3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wrapText="1"/>
    </xf>
    <xf numFmtId="0" fontId="0" fillId="2" borderId="0" xfId="0" applyFill="1"/>
    <xf numFmtId="0" fontId="0" fillId="2" borderId="5" xfId="0" applyFill="1" applyBorder="1" applyAlignment="1">
      <alignment horizontal="center" vertical="center"/>
    </xf>
    <xf numFmtId="0" fontId="20" fillId="2" borderId="5" xfId="0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166" fontId="6" fillId="3" borderId="3" xfId="0" applyNumberFormat="1" applyFont="1" applyFill="1" applyBorder="1" applyAlignment="1">
      <alignment horizontal="right"/>
    </xf>
    <xf numFmtId="166" fontId="3" fillId="0" borderId="3" xfId="0" applyNumberFormat="1" applyFont="1" applyBorder="1" applyAlignment="1">
      <alignment horizontal="right"/>
    </xf>
    <xf numFmtId="166" fontId="6" fillId="3" borderId="3" xfId="0" applyNumberFormat="1" applyFont="1" applyFill="1" applyBorder="1" applyAlignment="1">
      <alignment horizontal="right" wrapText="1"/>
    </xf>
    <xf numFmtId="167" fontId="18" fillId="4" borderId="6" xfId="0" applyNumberFormat="1" applyFont="1" applyFill="1" applyBorder="1"/>
    <xf numFmtId="167" fontId="0" fillId="5" borderId="7" xfId="0" applyNumberFormat="1" applyFill="1" applyBorder="1"/>
    <xf numFmtId="167" fontId="0" fillId="0" borderId="6" xfId="0" applyNumberFormat="1" applyBorder="1"/>
    <xf numFmtId="166" fontId="0" fillId="0" borderId="6" xfId="0" applyNumberFormat="1" applyBorder="1"/>
    <xf numFmtId="166" fontId="18" fillId="4" borderId="6" xfId="0" applyNumberFormat="1" applyFont="1" applyFill="1" applyBorder="1"/>
    <xf numFmtId="166" fontId="0" fillId="5" borderId="7" xfId="0" applyNumberFormat="1" applyFill="1" applyBorder="1"/>
    <xf numFmtId="0" fontId="1" fillId="0" borderId="6" xfId="0" applyFont="1" applyBorder="1" applyAlignment="1">
      <alignment horizontal="left" vertical="center"/>
    </xf>
    <xf numFmtId="4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vertical="center"/>
    </xf>
    <xf numFmtId="165" fontId="0" fillId="0" borderId="6" xfId="0" applyNumberFormat="1" applyBorder="1" applyAlignment="1">
      <alignment vertical="center"/>
    </xf>
    <xf numFmtId="0" fontId="0" fillId="6" borderId="6" xfId="0" applyFill="1" applyBorder="1" applyAlignment="1">
      <alignment horizontal="left" indent="2"/>
    </xf>
    <xf numFmtId="3" fontId="0" fillId="6" borderId="6" xfId="0" applyNumberFormat="1" applyFill="1" applyBorder="1"/>
    <xf numFmtId="167" fontId="0" fillId="6" borderId="6" xfId="0" applyNumberFormat="1" applyFill="1" applyBorder="1"/>
    <xf numFmtId="4" fontId="0" fillId="6" borderId="6" xfId="0" applyNumberFormat="1" applyFill="1" applyBorder="1"/>
    <xf numFmtId="4" fontId="17" fillId="6" borderId="6" xfId="0" applyNumberFormat="1" applyFont="1" applyFill="1" applyBorder="1"/>
    <xf numFmtId="166" fontId="0" fillId="6" borderId="6" xfId="0" applyNumberFormat="1" applyFill="1" applyBorder="1"/>
    <xf numFmtId="166" fontId="0" fillId="0" borderId="0" xfId="0" applyNumberFormat="1"/>
    <xf numFmtId="166" fontId="3" fillId="0" borderId="0" xfId="0" applyNumberFormat="1" applyFont="1" applyAlignment="1">
      <alignment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166" fontId="16" fillId="2" borderId="3" xfId="0" applyNumberFormat="1" applyFont="1" applyFill="1" applyBorder="1" applyAlignment="1">
      <alignment horizontal="center" vertical="center" wrapText="1"/>
    </xf>
    <xf numFmtId="170" fontId="0" fillId="0" borderId="0" xfId="0" applyNumberFormat="1"/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" xfId="0" quotePrefix="1" applyFont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 wrapText="1"/>
    </xf>
    <xf numFmtId="4" fontId="24" fillId="2" borderId="3" xfId="0" applyNumberFormat="1" applyFont="1" applyFill="1" applyBorder="1" applyAlignment="1">
      <alignment horizontal="right"/>
    </xf>
    <xf numFmtId="0" fontId="29" fillId="2" borderId="3" xfId="0" applyFont="1" applyFill="1" applyBorder="1" applyAlignment="1">
      <alignment horizontal="left" vertical="center" wrapText="1"/>
    </xf>
    <xf numFmtId="0" fontId="29" fillId="2" borderId="3" xfId="0" quotePrefix="1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/>
    </xf>
    <xf numFmtId="0" fontId="30" fillId="0" borderId="3" xfId="0" quotePrefix="1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1" fillId="0" borderId="0" xfId="0" applyFont="1"/>
    <xf numFmtId="4" fontId="24" fillId="2" borderId="3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/>
    </xf>
    <xf numFmtId="4" fontId="0" fillId="0" borderId="3" xfId="0" applyNumberFormat="1" applyBorder="1" applyAlignment="1">
      <alignment vertical="center"/>
    </xf>
    <xf numFmtId="169" fontId="0" fillId="0" borderId="3" xfId="0" applyNumberFormat="1" applyBorder="1" applyAlignment="1">
      <alignment vertical="center"/>
    </xf>
    <xf numFmtId="0" fontId="32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0" fillId="0" borderId="5" xfId="0" applyBorder="1" applyAlignment="1">
      <alignment horizontal="right" vertical="center"/>
    </xf>
    <xf numFmtId="4" fontId="32" fillId="2" borderId="3" xfId="0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31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/>
    </xf>
    <xf numFmtId="4" fontId="1" fillId="0" borderId="3" xfId="0" applyNumberFormat="1" applyFont="1" applyBorder="1" applyAlignment="1">
      <alignment vertical="center"/>
    </xf>
    <xf numFmtId="168" fontId="1" fillId="0" borderId="3" xfId="0" applyNumberFormat="1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4" fontId="24" fillId="2" borderId="3" xfId="0" applyNumberFormat="1" applyFont="1" applyFill="1" applyBorder="1" applyAlignment="1">
      <alignment horizontal="right" vertical="center" wrapText="1"/>
    </xf>
    <xf numFmtId="4" fontId="32" fillId="2" borderId="3" xfId="0" applyNumberFormat="1" applyFont="1" applyFill="1" applyBorder="1" applyAlignment="1">
      <alignment horizontal="right" vertical="center" wrapText="1"/>
    </xf>
    <xf numFmtId="4" fontId="32" fillId="2" borderId="3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vertical="center"/>
    </xf>
    <xf numFmtId="4" fontId="24" fillId="0" borderId="3" xfId="0" quotePrefix="1" applyNumberFormat="1" applyFont="1" applyBorder="1" applyAlignment="1">
      <alignment horizontal="center" vertical="center" wrapText="1"/>
    </xf>
    <xf numFmtId="1" fontId="0" fillId="0" borderId="3" xfId="0" applyNumberFormat="1" applyBorder="1"/>
    <xf numFmtId="3" fontId="30" fillId="0" borderId="3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Continuous" vertical="center" wrapText="1"/>
    </xf>
    <xf numFmtId="0" fontId="14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169" fontId="1" fillId="0" borderId="3" xfId="0" applyNumberFormat="1" applyFont="1" applyBorder="1" applyAlignment="1">
      <alignment vertical="center"/>
    </xf>
    <xf numFmtId="4" fontId="17" fillId="0" borderId="3" xfId="0" applyNumberFormat="1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10" borderId="3" xfId="0" applyFill="1" applyBorder="1" applyAlignment="1">
      <alignment vertical="center" wrapText="1"/>
    </xf>
    <xf numFmtId="4" fontId="17" fillId="10" borderId="3" xfId="0" applyNumberFormat="1" applyFont="1" applyFill="1" applyBorder="1" applyAlignment="1">
      <alignment vertical="center"/>
    </xf>
    <xf numFmtId="0" fontId="0" fillId="10" borderId="3" xfId="0" applyFill="1" applyBorder="1" applyAlignment="1">
      <alignment horizontal="left" vertical="center"/>
    </xf>
    <xf numFmtId="169" fontId="0" fillId="10" borderId="3" xfId="0" applyNumberFormat="1" applyFill="1" applyBorder="1" applyAlignment="1">
      <alignment vertical="center"/>
    </xf>
    <xf numFmtId="0" fontId="0" fillId="9" borderId="3" xfId="0" applyFill="1" applyBorder="1" applyAlignment="1">
      <alignment vertical="center" wrapText="1"/>
    </xf>
    <xf numFmtId="0" fontId="0" fillId="9" borderId="3" xfId="0" applyFill="1" applyBorder="1" applyAlignment="1">
      <alignment horizontal="left" vertical="center"/>
    </xf>
    <xf numFmtId="169" fontId="0" fillId="9" borderId="3" xfId="0" applyNumberFormat="1" applyFill="1" applyBorder="1" applyAlignment="1">
      <alignment vertical="center"/>
    </xf>
    <xf numFmtId="0" fontId="0" fillId="9" borderId="3" xfId="0" applyFill="1" applyBorder="1" applyAlignment="1">
      <alignment vertical="center"/>
    </xf>
    <xf numFmtId="0" fontId="0" fillId="10" borderId="3" xfId="0" applyFill="1" applyBorder="1" applyAlignment="1">
      <alignment vertical="center"/>
    </xf>
    <xf numFmtId="0" fontId="13" fillId="0" borderId="0" xfId="0" applyFont="1" applyAlignment="1">
      <alignment horizontal="center"/>
    </xf>
    <xf numFmtId="0" fontId="0" fillId="11" borderId="3" xfId="0" applyFill="1" applyBorder="1" applyAlignment="1">
      <alignment vertical="center" wrapText="1"/>
    </xf>
    <xf numFmtId="4" fontId="17" fillId="11" borderId="3" xfId="0" applyNumberFormat="1" applyFont="1" applyFill="1" applyBorder="1" applyAlignment="1">
      <alignment vertical="center"/>
    </xf>
    <xf numFmtId="0" fontId="0" fillId="11" borderId="3" xfId="0" applyFill="1" applyBorder="1" applyAlignment="1">
      <alignment horizontal="left" vertical="center"/>
    </xf>
    <xf numFmtId="169" fontId="0" fillId="11" borderId="3" xfId="0" applyNumberFormat="1" applyFill="1" applyBorder="1" applyAlignment="1">
      <alignment vertical="center"/>
    </xf>
    <xf numFmtId="0" fontId="0" fillId="11" borderId="3" xfId="0" applyFill="1" applyBorder="1" applyAlignment="1">
      <alignment vertical="center"/>
    </xf>
    <xf numFmtId="0" fontId="0" fillId="7" borderId="3" xfId="0" applyFill="1" applyBorder="1" applyAlignment="1">
      <alignment vertical="center" wrapText="1"/>
    </xf>
    <xf numFmtId="4" fontId="17" fillId="7" borderId="3" xfId="0" applyNumberFormat="1" applyFont="1" applyFill="1" applyBorder="1" applyAlignment="1">
      <alignment vertical="center"/>
    </xf>
    <xf numFmtId="0" fontId="0" fillId="7" borderId="3" xfId="0" applyFill="1" applyBorder="1" applyAlignment="1">
      <alignment horizontal="left" vertical="center"/>
    </xf>
    <xf numFmtId="169" fontId="0" fillId="7" borderId="3" xfId="0" applyNumberFormat="1" applyFill="1" applyBorder="1" applyAlignment="1">
      <alignment vertical="center"/>
    </xf>
    <xf numFmtId="0" fontId="0" fillId="7" borderId="3" xfId="0" applyFill="1" applyBorder="1" applyAlignment="1">
      <alignment vertical="center"/>
    </xf>
    <xf numFmtId="0" fontId="5" fillId="12" borderId="0" xfId="0" applyFont="1" applyFill="1" applyAlignment="1">
      <alignment horizontal="centerContinuous" vertical="center" wrapText="1"/>
    </xf>
    <xf numFmtId="0" fontId="11" fillId="12" borderId="0" xfId="0" applyFont="1" applyFill="1" applyAlignment="1">
      <alignment horizontal="centerContinuous" wrapText="1"/>
    </xf>
    <xf numFmtId="4" fontId="0" fillId="0" borderId="0" xfId="0" applyNumberFormat="1"/>
    <xf numFmtId="4" fontId="10" fillId="3" borderId="3" xfId="0" applyNumberFormat="1" applyFont="1" applyFill="1" applyBorder="1" applyAlignment="1">
      <alignment horizontal="right"/>
    </xf>
    <xf numFmtId="4" fontId="10" fillId="0" borderId="3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29" fillId="0" borderId="6" xfId="0" applyNumberFormat="1" applyFont="1" applyBorder="1"/>
    <xf numFmtId="4" fontId="29" fillId="6" borderId="6" xfId="0" applyNumberFormat="1" applyFont="1" applyFill="1" applyBorder="1"/>
    <xf numFmtId="4" fontId="29" fillId="5" borderId="7" xfId="0" applyNumberFormat="1" applyFont="1" applyFill="1" applyBorder="1"/>
    <xf numFmtId="4" fontId="29" fillId="4" borderId="6" xfId="0" applyNumberFormat="1" applyFont="1" applyFill="1" applyBorder="1"/>
    <xf numFmtId="4" fontId="29" fillId="0" borderId="6" xfId="0" applyNumberFormat="1" applyFont="1" applyBorder="1" applyAlignment="1">
      <alignment vertical="center"/>
    </xf>
    <xf numFmtId="0" fontId="0" fillId="0" borderId="0" xfId="0" applyNumberFormat="1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 applyFill="1"/>
    <xf numFmtId="0" fontId="1" fillId="0" borderId="0" xfId="0" applyFont="1" applyFill="1" applyAlignment="1">
      <alignment horizontal="right"/>
    </xf>
    <xf numFmtId="0" fontId="0" fillId="0" borderId="0" xfId="0" applyFill="1"/>
    <xf numFmtId="16" fontId="0" fillId="0" borderId="0" xfId="0" applyNumberFormat="1" applyAlignment="1">
      <alignment horizontal="center"/>
    </xf>
    <xf numFmtId="4" fontId="29" fillId="0" borderId="6" xfId="0" applyNumberFormat="1" applyFont="1" applyFill="1" applyBorder="1"/>
    <xf numFmtId="4" fontId="29" fillId="2" borderId="3" xfId="0" applyNumberFormat="1" applyFont="1" applyFill="1" applyBorder="1" applyAlignment="1">
      <alignment horizontal="right" vertical="center"/>
    </xf>
    <xf numFmtId="4" fontId="23" fillId="0" borderId="3" xfId="0" applyNumberFormat="1" applyFont="1" applyBorder="1" applyAlignment="1">
      <alignment vertical="center"/>
    </xf>
    <xf numFmtId="4" fontId="23" fillId="2" borderId="3" xfId="0" applyNumberFormat="1" applyFont="1" applyFill="1" applyBorder="1" applyAlignment="1">
      <alignment horizontal="right" vertical="center"/>
    </xf>
    <xf numFmtId="4" fontId="0" fillId="0" borderId="3" xfId="0" applyNumberFormat="1" applyFill="1" applyBorder="1" applyAlignment="1">
      <alignment vertical="center"/>
    </xf>
    <xf numFmtId="0" fontId="0" fillId="0" borderId="0" xfId="0" applyAlignment="1">
      <alignment horizontal="left" vertical="center"/>
    </xf>
    <xf numFmtId="4" fontId="0" fillId="2" borderId="3" xfId="0" applyNumberFormat="1" applyFont="1" applyFill="1" applyBorder="1" applyAlignment="1">
      <alignment horizontal="right" vertical="center"/>
    </xf>
    <xf numFmtId="4" fontId="0" fillId="4" borderId="6" xfId="0" applyNumberFormat="1" applyFont="1" applyFill="1" applyBorder="1"/>
    <xf numFmtId="4" fontId="0" fillId="5" borderId="7" xfId="0" applyNumberFormat="1" applyFont="1" applyFill="1" applyBorder="1"/>
    <xf numFmtId="4" fontId="0" fillId="6" borderId="6" xfId="0" applyNumberFormat="1" applyFont="1" applyFill="1" applyBorder="1"/>
    <xf numFmtId="4" fontId="0" fillId="0" borderId="6" xfId="0" applyNumberFormat="1" applyFont="1" applyBorder="1"/>
    <xf numFmtId="0" fontId="24" fillId="0" borderId="3" xfId="0" applyFont="1" applyFill="1" applyBorder="1" applyAlignment="1">
      <alignment horizontal="center" vertical="center" wrapText="1"/>
    </xf>
    <xf numFmtId="0" fontId="24" fillId="0" borderId="3" xfId="0" quotePrefix="1" applyFont="1" applyFill="1" applyBorder="1" applyAlignment="1">
      <alignment horizontal="center" vertical="center" wrapText="1"/>
    </xf>
    <xf numFmtId="4" fontId="0" fillId="2" borderId="3" xfId="0" applyNumberFormat="1" applyFont="1" applyFill="1" applyBorder="1" applyAlignment="1">
      <alignment horizontal="right"/>
    </xf>
    <xf numFmtId="4" fontId="0" fillId="2" borderId="3" xfId="0" applyNumberFormat="1" applyFont="1" applyFill="1" applyBorder="1" applyAlignment="1">
      <alignment horizontal="right" wrapText="1"/>
    </xf>
    <xf numFmtId="4" fontId="0" fillId="0" borderId="3" xfId="0" applyNumberFormat="1" applyFont="1" applyBorder="1"/>
    <xf numFmtId="0" fontId="0" fillId="0" borderId="0" xfId="0" applyFont="1"/>
    <xf numFmtId="4" fontId="1" fillId="2" borderId="3" xfId="0" applyNumberFormat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 wrapText="1"/>
    </xf>
    <xf numFmtId="4" fontId="0" fillId="0" borderId="3" xfId="0" applyNumberFormat="1" applyFont="1" applyBorder="1" applyAlignment="1">
      <alignment vertical="center"/>
    </xf>
    <xf numFmtId="4" fontId="1" fillId="7" borderId="3" xfId="0" applyNumberFormat="1" applyFont="1" applyFill="1" applyBorder="1" applyAlignment="1">
      <alignment vertical="center"/>
    </xf>
    <xf numFmtId="4" fontId="29" fillId="0" borderId="3" xfId="0" applyNumberFormat="1" applyFont="1" applyBorder="1" applyAlignment="1">
      <alignment vertical="center"/>
    </xf>
    <xf numFmtId="4" fontId="29" fillId="11" borderId="3" xfId="0" applyNumberFormat="1" applyFont="1" applyFill="1" applyBorder="1" applyAlignment="1">
      <alignment vertical="center"/>
    </xf>
    <xf numFmtId="4" fontId="29" fillId="7" borderId="3" xfId="0" applyNumberFormat="1" applyFont="1" applyFill="1" applyBorder="1" applyAlignment="1">
      <alignment vertical="center"/>
    </xf>
    <xf numFmtId="4" fontId="29" fillId="10" borderId="3" xfId="0" applyNumberFormat="1" applyFont="1" applyFill="1" applyBorder="1" applyAlignment="1">
      <alignment vertical="center"/>
    </xf>
    <xf numFmtId="4" fontId="29" fillId="9" borderId="3" xfId="0" applyNumberFormat="1" applyFont="1" applyFill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168" fontId="0" fillId="0" borderId="3" xfId="0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wrapText="1"/>
    </xf>
    <xf numFmtId="0" fontId="0" fillId="0" borderId="0" xfId="0" applyFill="1" applyBorder="1" applyAlignment="1">
      <alignment vertical="center"/>
    </xf>
    <xf numFmtId="6" fontId="0" fillId="0" borderId="0" xfId="0" applyNumberFormat="1" applyBorder="1" applyAlignment="1">
      <alignment horizontal="right" vertical="center"/>
    </xf>
    <xf numFmtId="0" fontId="9" fillId="0" borderId="0" xfId="0" quotePrefix="1" applyNumberFormat="1" applyFont="1" applyFill="1" applyBorder="1" applyAlignment="1" applyProtection="1">
      <alignment horizontal="left" vertical="top" wrapText="1"/>
    </xf>
    <xf numFmtId="0" fontId="22" fillId="2" borderId="5" xfId="0" applyFont="1" applyFill="1" applyBorder="1" applyAlignment="1">
      <alignment horizontal="left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wrapText="1"/>
    </xf>
    <xf numFmtId="0" fontId="16" fillId="0" borderId="1" xfId="0" quotePrefix="1" applyFont="1" applyBorder="1" applyAlignment="1">
      <alignment horizont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workbookViewId="0">
      <selection activeCell="O25" sqref="O25"/>
    </sheetView>
  </sheetViews>
  <sheetFormatPr defaultRowHeight="15" x14ac:dyDescent="0.25"/>
  <cols>
    <col min="5" max="5" width="15" customWidth="1"/>
    <col min="6" max="7" width="12.7109375" bestFit="1" customWidth="1"/>
    <col min="8" max="8" width="8.140625" customWidth="1"/>
    <col min="9" max="9" width="12.7109375" bestFit="1" customWidth="1"/>
    <col min="10" max="10" width="10.140625" bestFit="1" customWidth="1"/>
    <col min="11" max="11" width="9.85546875" bestFit="1" customWidth="1"/>
    <col min="14" max="14" width="10.140625" bestFit="1" customWidth="1"/>
    <col min="15" max="15" width="11.5703125" bestFit="1" customWidth="1"/>
    <col min="18" max="18" width="13" customWidth="1"/>
  </cols>
  <sheetData>
    <row r="1" spans="1:18" ht="42" customHeight="1" x14ac:dyDescent="0.25">
      <c r="A1" s="228" t="s">
        <v>329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8" ht="18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8" ht="15.75" customHeight="1" x14ac:dyDescent="0.25">
      <c r="A3" s="229" t="s">
        <v>4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4" spans="1:18" ht="18" x14ac:dyDescent="0.25">
      <c r="A4" s="236"/>
      <c r="B4" s="236"/>
      <c r="C4" s="236"/>
      <c r="D4" s="6"/>
      <c r="E4" s="6"/>
      <c r="F4" s="6"/>
      <c r="G4" s="6"/>
      <c r="H4" s="6"/>
      <c r="I4" s="2"/>
      <c r="J4" s="2"/>
    </row>
    <row r="5" spans="1:18" ht="18" customHeight="1" x14ac:dyDescent="0.25">
      <c r="A5" s="230" t="s">
        <v>18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</row>
    <row r="6" spans="1:18" ht="15.75" x14ac:dyDescent="0.25">
      <c r="A6" s="57"/>
      <c r="B6" s="58"/>
      <c r="C6" s="58"/>
      <c r="D6" s="58"/>
      <c r="E6" s="58"/>
      <c r="F6" s="58"/>
      <c r="G6" s="58"/>
      <c r="H6" s="58"/>
      <c r="I6" s="58"/>
      <c r="J6" s="58"/>
      <c r="K6" s="59"/>
    </row>
    <row r="7" spans="1:18" x14ac:dyDescent="0.25">
      <c r="A7" s="213" t="s">
        <v>37</v>
      </c>
      <c r="B7" s="213"/>
      <c r="C7" s="213"/>
      <c r="D7" s="213"/>
      <c r="E7" s="213"/>
      <c r="F7" s="60"/>
      <c r="G7" s="60"/>
      <c r="H7" s="60"/>
      <c r="I7" s="60"/>
      <c r="J7" s="61"/>
      <c r="K7" s="62" t="s">
        <v>38</v>
      </c>
    </row>
    <row r="8" spans="1:18" ht="58.5" customHeight="1" x14ac:dyDescent="0.25">
      <c r="A8" s="219" t="s">
        <v>2</v>
      </c>
      <c r="B8" s="220"/>
      <c r="C8" s="220"/>
      <c r="D8" s="220"/>
      <c r="E8" s="221"/>
      <c r="F8" s="44" t="s">
        <v>328</v>
      </c>
      <c r="G8" s="45" t="s">
        <v>326</v>
      </c>
      <c r="H8" s="45" t="s">
        <v>313</v>
      </c>
      <c r="I8" s="44" t="s">
        <v>327</v>
      </c>
      <c r="J8" s="45" t="s">
        <v>314</v>
      </c>
      <c r="K8" s="45" t="s">
        <v>314</v>
      </c>
    </row>
    <row r="9" spans="1:18" s="8" customFormat="1" ht="11.25" x14ac:dyDescent="0.2">
      <c r="A9" s="222">
        <v>1</v>
      </c>
      <c r="B9" s="222"/>
      <c r="C9" s="222"/>
      <c r="D9" s="222"/>
      <c r="E9" s="223"/>
      <c r="F9" s="21">
        <v>2</v>
      </c>
      <c r="G9" s="20">
        <v>3</v>
      </c>
      <c r="H9" s="20">
        <v>4</v>
      </c>
      <c r="I9" s="20">
        <v>5</v>
      </c>
      <c r="J9" s="20" t="s">
        <v>5</v>
      </c>
      <c r="K9" s="20" t="s">
        <v>36</v>
      </c>
    </row>
    <row r="10" spans="1:18" x14ac:dyDescent="0.25">
      <c r="A10" s="234" t="s">
        <v>0</v>
      </c>
      <c r="B10" s="215"/>
      <c r="C10" s="215"/>
      <c r="D10" s="215"/>
      <c r="E10" s="235"/>
      <c r="F10" s="22">
        <f>SUM(F11:F12)</f>
        <v>7197078.25</v>
      </c>
      <c r="G10" s="155">
        <f>SUM(G11:G12)</f>
        <v>20254820</v>
      </c>
      <c r="H10" s="22"/>
      <c r="I10" s="22">
        <f>SUM(I11:I12)</f>
        <v>10998598.960000001</v>
      </c>
      <c r="J10" s="66">
        <f t="shared" ref="J10" si="0">I10/F10*100</f>
        <v>152.82033316783793</v>
      </c>
      <c r="K10" s="66">
        <f t="shared" ref="K10" si="1">I10/G10*100</f>
        <v>54.301143925248418</v>
      </c>
    </row>
    <row r="11" spans="1:18" x14ac:dyDescent="0.25">
      <c r="A11" s="224" t="s">
        <v>12</v>
      </c>
      <c r="B11" s="225"/>
      <c r="C11" s="225"/>
      <c r="D11" s="225"/>
      <c r="E11" s="233"/>
      <c r="F11" s="24">
        <v>7189375.25</v>
      </c>
      <c r="G11" s="157">
        <v>20246820</v>
      </c>
      <c r="H11" s="24"/>
      <c r="I11" s="24">
        <v>10998598.960000001</v>
      </c>
      <c r="J11" s="67">
        <f>I11/F11*100</f>
        <v>152.98407132107897</v>
      </c>
      <c r="K11" s="67">
        <f>I11/G11*100</f>
        <v>54.322599598356682</v>
      </c>
      <c r="O11" s="154"/>
      <c r="R11" s="154"/>
    </row>
    <row r="12" spans="1:18" x14ac:dyDescent="0.25">
      <c r="A12" s="232" t="s">
        <v>17</v>
      </c>
      <c r="B12" s="233"/>
      <c r="C12" s="233"/>
      <c r="D12" s="233"/>
      <c r="E12" s="233"/>
      <c r="F12" s="24">
        <v>7703</v>
      </c>
      <c r="G12" s="157">
        <v>8000</v>
      </c>
      <c r="H12" s="24"/>
      <c r="I12" s="24">
        <v>0</v>
      </c>
      <c r="J12" s="67">
        <f t="shared" ref="J12:J15" si="2">I12/F12*100</f>
        <v>0</v>
      </c>
      <c r="K12" s="67">
        <f t="shared" ref="K12:K16" si="3">I12/G12*100</f>
        <v>0</v>
      </c>
      <c r="O12" s="154"/>
    </row>
    <row r="13" spans="1:18" x14ac:dyDescent="0.25">
      <c r="A13" s="7" t="s">
        <v>1</v>
      </c>
      <c r="B13" s="11"/>
      <c r="C13" s="11"/>
      <c r="D13" s="11"/>
      <c r="E13" s="11"/>
      <c r="F13" s="22">
        <f>SUM(F14:F15)</f>
        <v>7185784.8499999996</v>
      </c>
      <c r="G13" s="155">
        <f>SUM(G14:G15)</f>
        <v>19347600</v>
      </c>
      <c r="H13" s="22"/>
      <c r="I13" s="22">
        <f>SUM(I14:I15)</f>
        <v>11694205.33</v>
      </c>
      <c r="J13" s="66">
        <f t="shared" si="2"/>
        <v>162.74082197159021</v>
      </c>
      <c r="K13" s="66">
        <f t="shared" si="3"/>
        <v>60.442666428911082</v>
      </c>
      <c r="O13" s="154"/>
      <c r="R13" s="154"/>
    </row>
    <row r="14" spans="1:18" x14ac:dyDescent="0.25">
      <c r="A14" s="231" t="s">
        <v>13</v>
      </c>
      <c r="B14" s="225"/>
      <c r="C14" s="225"/>
      <c r="D14" s="225"/>
      <c r="E14" s="225"/>
      <c r="F14" s="24">
        <v>7169927.96</v>
      </c>
      <c r="G14" s="157">
        <v>17204600</v>
      </c>
      <c r="H14" s="24"/>
      <c r="I14" s="24">
        <v>9534628.5999999996</v>
      </c>
      <c r="J14" s="67">
        <f t="shared" si="2"/>
        <v>132.98081449621705</v>
      </c>
      <c r="K14" s="67">
        <f t="shared" si="3"/>
        <v>55.419065831231187</v>
      </c>
      <c r="N14" s="154"/>
    </row>
    <row r="15" spans="1:18" x14ac:dyDescent="0.25">
      <c r="A15" s="232" t="s">
        <v>14</v>
      </c>
      <c r="B15" s="233"/>
      <c r="C15" s="233"/>
      <c r="D15" s="233"/>
      <c r="E15" s="233"/>
      <c r="F15" s="24">
        <v>15856.89</v>
      </c>
      <c r="G15" s="157">
        <v>2143000</v>
      </c>
      <c r="H15" s="24"/>
      <c r="I15" s="24">
        <v>2159576.73</v>
      </c>
      <c r="J15" s="67">
        <f t="shared" si="2"/>
        <v>13619.169521892378</v>
      </c>
      <c r="K15" s="67">
        <f t="shared" si="3"/>
        <v>100.77352916472235</v>
      </c>
    </row>
    <row r="16" spans="1:18" x14ac:dyDescent="0.25">
      <c r="A16" s="214" t="s">
        <v>315</v>
      </c>
      <c r="B16" s="215"/>
      <c r="C16" s="215"/>
      <c r="D16" s="215"/>
      <c r="E16" s="215"/>
      <c r="F16" s="22">
        <f>F10-F13</f>
        <v>11293.400000000373</v>
      </c>
      <c r="G16" s="155">
        <f>G10-G13</f>
        <v>907220</v>
      </c>
      <c r="H16" s="23"/>
      <c r="I16" s="22">
        <f>I10-I13</f>
        <v>-695606.36999999918</v>
      </c>
      <c r="J16" s="68"/>
      <c r="K16" s="68">
        <f t="shared" si="3"/>
        <v>-76.674496814444041</v>
      </c>
    </row>
    <row r="17" spans="1:15" ht="18" x14ac:dyDescent="0.25">
      <c r="A17" s="63"/>
      <c r="B17" s="64"/>
      <c r="C17" s="64"/>
      <c r="D17" s="64"/>
      <c r="E17" s="64"/>
      <c r="F17" s="64"/>
      <c r="G17" s="64"/>
      <c r="H17" s="65"/>
      <c r="I17" s="65"/>
      <c r="J17" s="65"/>
      <c r="K17" s="65"/>
      <c r="O17" s="154"/>
    </row>
    <row r="18" spans="1:15" ht="18" customHeight="1" x14ac:dyDescent="0.25">
      <c r="A18" s="213" t="s">
        <v>19</v>
      </c>
      <c r="B18" s="213"/>
      <c r="C18" s="213"/>
      <c r="D18" s="213"/>
      <c r="E18" s="213"/>
      <c r="F18" s="64"/>
      <c r="G18" s="64"/>
      <c r="H18" s="65"/>
      <c r="I18" s="65"/>
      <c r="J18" s="65"/>
      <c r="K18" s="62" t="s">
        <v>38</v>
      </c>
    </row>
    <row r="19" spans="1:15" ht="54" customHeight="1" x14ac:dyDescent="0.25">
      <c r="A19" s="219" t="s">
        <v>2</v>
      </c>
      <c r="B19" s="220"/>
      <c r="C19" s="220"/>
      <c r="D19" s="220"/>
      <c r="E19" s="221"/>
      <c r="F19" s="44" t="s">
        <v>328</v>
      </c>
      <c r="G19" s="45" t="s">
        <v>326</v>
      </c>
      <c r="H19" s="45" t="s">
        <v>313</v>
      </c>
      <c r="I19" s="44" t="s">
        <v>327</v>
      </c>
      <c r="J19" s="45" t="s">
        <v>314</v>
      </c>
      <c r="K19" s="45" t="s">
        <v>314</v>
      </c>
      <c r="O19" s="154"/>
    </row>
    <row r="20" spans="1:15" s="8" customFormat="1" ht="11.25" customHeight="1" x14ac:dyDescent="0.2">
      <c r="A20" s="222">
        <v>1</v>
      </c>
      <c r="B20" s="222"/>
      <c r="C20" s="222"/>
      <c r="D20" s="222"/>
      <c r="E20" s="223"/>
      <c r="F20" s="21">
        <v>2</v>
      </c>
      <c r="G20" s="20">
        <v>3</v>
      </c>
      <c r="H20" s="20">
        <v>4</v>
      </c>
      <c r="I20" s="20">
        <v>5</v>
      </c>
      <c r="J20" s="20" t="s">
        <v>5</v>
      </c>
      <c r="K20" s="20" t="s">
        <v>36</v>
      </c>
    </row>
    <row r="21" spans="1:15" ht="15.75" customHeight="1" x14ac:dyDescent="0.25">
      <c r="A21" s="224" t="s">
        <v>15</v>
      </c>
      <c r="B21" s="226"/>
      <c r="C21" s="226"/>
      <c r="D21" s="226"/>
      <c r="E21" s="227"/>
      <c r="F21" s="24">
        <v>0</v>
      </c>
      <c r="G21" s="157">
        <v>0</v>
      </c>
      <c r="H21" s="24"/>
      <c r="I21" s="157">
        <v>0</v>
      </c>
      <c r="J21" s="67">
        <v>0</v>
      </c>
      <c r="K21" s="67" t="str">
        <f>IFERROR(I21/G21*100,"")</f>
        <v/>
      </c>
    </row>
    <row r="22" spans="1:15" x14ac:dyDescent="0.25">
      <c r="A22" s="224" t="s">
        <v>16</v>
      </c>
      <c r="B22" s="225"/>
      <c r="C22" s="225"/>
      <c r="D22" s="225"/>
      <c r="E22" s="225"/>
      <c r="F22" s="24">
        <v>453613.38</v>
      </c>
      <c r="G22" s="157">
        <v>907220</v>
      </c>
      <c r="H22" s="24"/>
      <c r="I22" s="157">
        <v>453613.38</v>
      </c>
      <c r="J22" s="67">
        <f t="shared" ref="J22:J24" si="4">I22/F22*100</f>
        <v>100</v>
      </c>
      <c r="K22" s="67">
        <f t="shared" ref="K22:K24" si="5">IFERROR(I22/G22*100,"")</f>
        <v>50.000372566742357</v>
      </c>
    </row>
    <row r="23" spans="1:15" ht="15" customHeight="1" x14ac:dyDescent="0.25">
      <c r="A23" s="214" t="s">
        <v>282</v>
      </c>
      <c r="B23" s="215"/>
      <c r="C23" s="215"/>
      <c r="D23" s="215"/>
      <c r="E23" s="215"/>
      <c r="F23" s="22">
        <f>F21-F22</f>
        <v>-453613.38</v>
      </c>
      <c r="G23" s="155">
        <f>G21-G22</f>
        <v>-907220</v>
      </c>
      <c r="H23" s="23"/>
      <c r="I23" s="155">
        <f>I21-I22</f>
        <v>-453613.38</v>
      </c>
      <c r="J23" s="68"/>
      <c r="K23" s="68">
        <f t="shared" si="5"/>
        <v>50.000372566742357</v>
      </c>
    </row>
    <row r="24" spans="1:15" ht="15" customHeight="1" x14ac:dyDescent="0.25">
      <c r="A24" s="216" t="s">
        <v>20</v>
      </c>
      <c r="B24" s="217"/>
      <c r="C24" s="217"/>
      <c r="D24" s="217"/>
      <c r="E24" s="218"/>
      <c r="F24" s="55">
        <v>-699659.14</v>
      </c>
      <c r="G24" s="156">
        <v>0</v>
      </c>
      <c r="H24" s="55"/>
      <c r="I24" s="55">
        <v>-1346477.18</v>
      </c>
      <c r="J24" s="67">
        <f t="shared" si="4"/>
        <v>192.44759383833676</v>
      </c>
      <c r="K24" s="67" t="str">
        <f t="shared" si="5"/>
        <v/>
      </c>
    </row>
    <row r="25" spans="1:15" x14ac:dyDescent="0.25">
      <c r="A25" s="214" t="s">
        <v>39</v>
      </c>
      <c r="B25" s="215"/>
      <c r="C25" s="215"/>
      <c r="D25" s="215"/>
      <c r="E25" s="215"/>
      <c r="F25" s="22">
        <v>0</v>
      </c>
      <c r="G25" s="155">
        <v>0</v>
      </c>
      <c r="H25" s="22"/>
      <c r="I25" s="22">
        <v>0</v>
      </c>
      <c r="J25" s="66">
        <v>0</v>
      </c>
      <c r="K25" s="66" t="str">
        <f t="shared" ref="K25" si="6">IFERROR(I25/G25*100,"")</f>
        <v/>
      </c>
    </row>
    <row r="26" spans="1:15" ht="15.75" x14ac:dyDescent="0.25">
      <c r="A26" s="15"/>
      <c r="B26" s="4"/>
      <c r="C26" s="4"/>
      <c r="D26" s="4"/>
      <c r="E26" s="4"/>
      <c r="F26" s="5"/>
      <c r="G26" s="5"/>
      <c r="H26" s="5"/>
      <c r="I26" s="5"/>
      <c r="J26" s="5"/>
    </row>
    <row r="27" spans="1:15" ht="15" customHeight="1" x14ac:dyDescent="0.25">
      <c r="A27" s="212" t="s">
        <v>339</v>
      </c>
      <c r="B27" s="212"/>
      <c r="C27" s="212"/>
      <c r="D27" s="212"/>
      <c r="E27" s="212"/>
      <c r="F27" s="212"/>
      <c r="G27" s="212"/>
      <c r="H27" s="212"/>
      <c r="I27" s="212"/>
      <c r="J27" s="212"/>
      <c r="K27" s="212"/>
    </row>
    <row r="28" spans="1:15" ht="15.75" customHeight="1" x14ac:dyDescent="0.25">
      <c r="A28" s="212"/>
      <c r="B28" s="212"/>
      <c r="C28" s="212"/>
      <c r="D28" s="212"/>
      <c r="E28" s="212"/>
      <c r="F28" s="212"/>
      <c r="G28" s="212"/>
      <c r="H28" s="212"/>
      <c r="I28" s="212"/>
      <c r="J28" s="212"/>
      <c r="K28" s="212"/>
    </row>
    <row r="29" spans="1:15" ht="15.75" customHeight="1" x14ac:dyDescent="0.25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</row>
    <row r="30" spans="1:15" x14ac:dyDescent="0.25">
      <c r="A30" s="212"/>
      <c r="B30" s="212"/>
      <c r="C30" s="212"/>
      <c r="D30" s="212"/>
      <c r="E30" s="212"/>
      <c r="F30" s="212"/>
      <c r="G30" s="212"/>
      <c r="H30" s="212"/>
      <c r="I30" s="212"/>
      <c r="J30" s="212"/>
      <c r="K30" s="212"/>
    </row>
    <row r="32" spans="1:15" ht="15" customHeight="1" x14ac:dyDescent="0.25">
      <c r="A32" t="s">
        <v>325</v>
      </c>
    </row>
  </sheetData>
  <mergeCells count="22">
    <mergeCell ref="A1:K1"/>
    <mergeCell ref="A3:K3"/>
    <mergeCell ref="A5:K5"/>
    <mergeCell ref="A14:E14"/>
    <mergeCell ref="A15:E15"/>
    <mergeCell ref="A9:E9"/>
    <mergeCell ref="A10:E10"/>
    <mergeCell ref="A11:E11"/>
    <mergeCell ref="A7:E7"/>
    <mergeCell ref="A8:E8"/>
    <mergeCell ref="A12:E12"/>
    <mergeCell ref="A4:C4"/>
    <mergeCell ref="A27:K30"/>
    <mergeCell ref="A18:E18"/>
    <mergeCell ref="A16:E16"/>
    <mergeCell ref="A25:E25"/>
    <mergeCell ref="A24:E24"/>
    <mergeCell ref="A19:E19"/>
    <mergeCell ref="A20:E20"/>
    <mergeCell ref="A22:E22"/>
    <mergeCell ref="A23:E23"/>
    <mergeCell ref="A21:E21"/>
  </mergeCells>
  <pageMargins left="0.43307086614173229" right="0.43307086614173229" top="0.74803149606299213" bottom="0.74803149606299213" header="0.31496062992125984" footer="0.31496062992125984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topLeftCell="A75" zoomScaleNormal="100" workbookViewId="0">
      <selection activeCell="E112" sqref="E112"/>
    </sheetView>
  </sheetViews>
  <sheetFormatPr defaultRowHeight="15" x14ac:dyDescent="0.25"/>
  <cols>
    <col min="1" max="1" width="88.28515625" bestFit="1" customWidth="1"/>
    <col min="2" max="2" width="13.85546875" customWidth="1"/>
    <col min="3" max="3" width="17.85546875" customWidth="1"/>
    <col min="4" max="4" width="7.5703125" customWidth="1"/>
    <col min="5" max="5" width="15.85546875" customWidth="1"/>
    <col min="6" max="6" width="11.140625" customWidth="1"/>
    <col min="7" max="7" width="9.7109375" customWidth="1"/>
    <col min="9" max="9" width="12.5703125" bestFit="1" customWidth="1"/>
    <col min="10" max="10" width="18.7109375" style="164" customWidth="1"/>
    <col min="11" max="11" width="16.42578125" customWidth="1"/>
    <col min="13" max="13" width="12.5703125" bestFit="1" customWidth="1"/>
    <col min="14" max="14" width="16.5703125" customWidth="1"/>
  </cols>
  <sheetData>
    <row r="1" spans="1:11" ht="18" customHeight="1" x14ac:dyDescent="0.25">
      <c r="A1" s="1"/>
      <c r="B1" s="1"/>
      <c r="C1" s="1"/>
      <c r="D1" s="1"/>
      <c r="E1" s="6"/>
      <c r="F1" s="6"/>
    </row>
    <row r="2" spans="1:11" ht="15.75" customHeight="1" x14ac:dyDescent="0.25">
      <c r="A2" s="34" t="s">
        <v>4</v>
      </c>
      <c r="B2" s="34"/>
      <c r="C2" s="34"/>
      <c r="D2" s="34"/>
      <c r="E2" s="39"/>
      <c r="F2" s="39"/>
      <c r="G2" s="39"/>
      <c r="H2" s="33"/>
      <c r="I2" s="33"/>
      <c r="J2" s="165"/>
      <c r="K2" s="33"/>
    </row>
    <row r="3" spans="1:11" ht="11.25" customHeight="1" x14ac:dyDescent="0.25">
      <c r="A3" s="35"/>
      <c r="B3" s="35"/>
      <c r="C3" s="35"/>
      <c r="D3" s="35"/>
      <c r="E3" s="40"/>
      <c r="F3" s="40"/>
      <c r="G3" s="40"/>
      <c r="H3" s="1"/>
      <c r="I3" s="2"/>
      <c r="J3" s="166"/>
    </row>
    <row r="4" spans="1:11" ht="18" customHeight="1" x14ac:dyDescent="0.25">
      <c r="A4" s="34" t="s">
        <v>68</v>
      </c>
      <c r="B4" s="34"/>
      <c r="C4" s="34"/>
      <c r="D4" s="34"/>
      <c r="E4" s="39"/>
      <c r="F4" s="39"/>
      <c r="G4" s="39"/>
      <c r="H4" s="33"/>
      <c r="I4" s="33"/>
      <c r="J4" s="165"/>
      <c r="K4" s="33"/>
    </row>
    <row r="5" spans="1:11" ht="12" customHeight="1" x14ac:dyDescent="0.25">
      <c r="A5" s="35"/>
      <c r="B5" s="35"/>
      <c r="C5" s="35"/>
      <c r="D5" s="35"/>
      <c r="E5" s="40"/>
      <c r="F5" s="40"/>
      <c r="G5" s="40"/>
      <c r="H5" s="1"/>
      <c r="I5" s="2"/>
      <c r="J5" s="166"/>
    </row>
    <row r="6" spans="1:11" ht="15.75" customHeight="1" x14ac:dyDescent="0.25">
      <c r="A6" s="34" t="s">
        <v>69</v>
      </c>
      <c r="B6" s="34"/>
      <c r="C6" s="34"/>
      <c r="D6" s="34"/>
      <c r="E6" s="39"/>
      <c r="F6" s="39"/>
      <c r="G6" s="39"/>
      <c r="H6" s="33"/>
      <c r="I6" s="33"/>
      <c r="J6" s="165"/>
      <c r="K6" s="33"/>
    </row>
    <row r="7" spans="1:11" ht="12.75" customHeight="1" x14ac:dyDescent="0.25">
      <c r="A7" s="1"/>
      <c r="B7" s="3"/>
      <c r="C7" s="3"/>
      <c r="D7" s="3"/>
      <c r="E7" s="41"/>
      <c r="F7" s="42"/>
      <c r="G7" s="43" t="s">
        <v>38</v>
      </c>
    </row>
    <row r="8" spans="1:11" ht="38.25" x14ac:dyDescent="0.25">
      <c r="A8" s="46" t="s">
        <v>2</v>
      </c>
      <c r="B8" s="44" t="s">
        <v>331</v>
      </c>
      <c r="C8" s="45" t="s">
        <v>326</v>
      </c>
      <c r="D8" s="45" t="s">
        <v>313</v>
      </c>
      <c r="E8" s="44" t="s">
        <v>327</v>
      </c>
      <c r="F8" s="45" t="s">
        <v>314</v>
      </c>
      <c r="G8" s="45" t="s">
        <v>314</v>
      </c>
    </row>
    <row r="9" spans="1:11" ht="12.75" customHeight="1" x14ac:dyDescent="0.25">
      <c r="A9" s="21">
        <v>1</v>
      </c>
      <c r="B9" s="21">
        <v>2</v>
      </c>
      <c r="C9" s="20">
        <v>3</v>
      </c>
      <c r="D9" s="20">
        <v>4</v>
      </c>
      <c r="E9" s="20">
        <v>5</v>
      </c>
      <c r="F9" s="20" t="s">
        <v>5</v>
      </c>
      <c r="G9" s="20" t="s">
        <v>36</v>
      </c>
    </row>
    <row r="10" spans="1:11" s="19" customFormat="1" ht="27.75" customHeight="1" x14ac:dyDescent="0.25">
      <c r="A10" s="75" t="s">
        <v>70</v>
      </c>
      <c r="B10" s="76">
        <f>B11+B38</f>
        <v>7197078.25</v>
      </c>
      <c r="C10" s="162">
        <f>+C11+C38</f>
        <v>20254820</v>
      </c>
      <c r="D10" s="76"/>
      <c r="E10" s="76">
        <f t="shared" ref="E10" si="0">E11+E38</f>
        <v>10998598.959999999</v>
      </c>
      <c r="F10" s="77">
        <f t="shared" ref="F10" si="1">IFERROR($E10/B10*100,"")</f>
        <v>152.82033316783793</v>
      </c>
      <c r="G10" s="77">
        <f t="shared" ref="G10" si="2">IFERROR($E10/C10*100,"")</f>
        <v>54.301143925248411</v>
      </c>
      <c r="J10" s="167"/>
    </row>
    <row r="11" spans="1:11" x14ac:dyDescent="0.25">
      <c r="A11" s="26" t="s">
        <v>40</v>
      </c>
      <c r="B11" s="29">
        <v>7189375.25</v>
      </c>
      <c r="C11" s="161">
        <f>+C12+C19+C22+C27+C34</f>
        <v>20246820</v>
      </c>
      <c r="D11" s="69"/>
      <c r="E11" s="161">
        <f>+E12+E19+E22+E27+E34</f>
        <v>10998598.959999999</v>
      </c>
      <c r="F11" s="73">
        <f t="shared" ref="F11:F41" si="3">IFERROR($E11/B11*100,"")</f>
        <v>152.98407132107897</v>
      </c>
      <c r="G11" s="73">
        <f t="shared" ref="G11:G41" si="4">IFERROR($E11/C11*100,"")</f>
        <v>54.322599598356682</v>
      </c>
      <c r="I11" s="154"/>
      <c r="J11" s="176"/>
      <c r="K11" s="154"/>
    </row>
    <row r="12" spans="1:11" ht="15.75" customHeight="1" x14ac:dyDescent="0.25">
      <c r="A12" s="27" t="s">
        <v>41</v>
      </c>
      <c r="B12" s="30">
        <v>41815.31</v>
      </c>
      <c r="C12" s="160">
        <f>+C15+C17</f>
        <v>1087500</v>
      </c>
      <c r="D12" s="70"/>
      <c r="E12" s="160">
        <f>+E13+E15+E17</f>
        <v>394915.96</v>
      </c>
      <c r="F12" s="74">
        <f t="shared" si="3"/>
        <v>944.42910981647651</v>
      </c>
      <c r="G12" s="74">
        <f t="shared" si="4"/>
        <v>36.314111264367817</v>
      </c>
      <c r="I12" s="154"/>
      <c r="K12" s="154"/>
    </row>
    <row r="13" spans="1:11" x14ac:dyDescent="0.25">
      <c r="A13" s="79" t="s">
        <v>283</v>
      </c>
      <c r="B13" s="82"/>
      <c r="C13" s="159">
        <v>0</v>
      </c>
      <c r="D13" s="81"/>
      <c r="E13" s="159">
        <v>0</v>
      </c>
      <c r="F13" s="84" t="str">
        <f t="shared" si="3"/>
        <v/>
      </c>
      <c r="G13" s="84" t="str">
        <f t="shared" si="4"/>
        <v/>
      </c>
      <c r="I13" s="154"/>
      <c r="K13" s="173"/>
    </row>
    <row r="14" spans="1:11" x14ac:dyDescent="0.25">
      <c r="A14" s="28" t="s">
        <v>284</v>
      </c>
      <c r="B14" s="31"/>
      <c r="C14" s="158">
        <v>0</v>
      </c>
      <c r="D14" s="71"/>
      <c r="E14" s="158">
        <v>0</v>
      </c>
      <c r="F14" s="72" t="str">
        <f t="shared" si="3"/>
        <v/>
      </c>
      <c r="G14" s="72" t="str">
        <f t="shared" si="4"/>
        <v/>
      </c>
      <c r="K14" s="173"/>
    </row>
    <row r="15" spans="1:11" x14ac:dyDescent="0.25">
      <c r="A15" s="79" t="s">
        <v>42</v>
      </c>
      <c r="B15" s="82"/>
      <c r="C15" s="159">
        <v>363000</v>
      </c>
      <c r="D15" s="81"/>
      <c r="E15" s="159">
        <v>385128.76</v>
      </c>
      <c r="F15" s="84" t="str">
        <f t="shared" si="3"/>
        <v/>
      </c>
      <c r="G15" s="84">
        <f t="shared" si="4"/>
        <v>106.09607713498623</v>
      </c>
      <c r="K15" s="173"/>
    </row>
    <row r="16" spans="1:11" x14ac:dyDescent="0.25">
      <c r="A16" s="28" t="s">
        <v>43</v>
      </c>
      <c r="B16" s="31"/>
      <c r="C16" s="158">
        <v>363000</v>
      </c>
      <c r="D16" s="71"/>
      <c r="E16" s="158">
        <v>385128.76</v>
      </c>
      <c r="F16" s="72" t="str">
        <f t="shared" si="3"/>
        <v/>
      </c>
      <c r="G16" s="72">
        <f t="shared" si="4"/>
        <v>106.09607713498623</v>
      </c>
      <c r="K16" s="173"/>
    </row>
    <row r="17" spans="1:11" x14ac:dyDescent="0.25">
      <c r="A17" s="79" t="s">
        <v>44</v>
      </c>
      <c r="B17" s="82">
        <v>41815.31</v>
      </c>
      <c r="C17" s="159">
        <v>724500</v>
      </c>
      <c r="D17" s="81"/>
      <c r="E17" s="159">
        <v>9787.2000000000007</v>
      </c>
      <c r="F17" s="84">
        <f t="shared" si="3"/>
        <v>23.405781279631793</v>
      </c>
      <c r="G17" s="84">
        <f t="shared" si="4"/>
        <v>1.3508902691511389</v>
      </c>
      <c r="K17" s="173"/>
    </row>
    <row r="18" spans="1:11" x14ac:dyDescent="0.25">
      <c r="A18" s="28" t="s">
        <v>45</v>
      </c>
      <c r="B18" s="31">
        <v>41815.31</v>
      </c>
      <c r="C18" s="158">
        <v>724500</v>
      </c>
      <c r="D18" s="71"/>
      <c r="E18" s="158">
        <v>9787.2000000000007</v>
      </c>
      <c r="F18" s="72">
        <f t="shared" si="3"/>
        <v>23.405781279631793</v>
      </c>
      <c r="G18" s="72">
        <f t="shared" si="4"/>
        <v>1.3508902691511389</v>
      </c>
      <c r="K18" s="173"/>
    </row>
    <row r="19" spans="1:11" x14ac:dyDescent="0.25">
      <c r="A19" s="27" t="s">
        <v>46</v>
      </c>
      <c r="B19" s="30">
        <v>15868.93</v>
      </c>
      <c r="C19" s="160">
        <v>223300</v>
      </c>
      <c r="D19" s="70"/>
      <c r="E19" s="160">
        <v>64636.49</v>
      </c>
      <c r="F19" s="74">
        <f t="shared" si="3"/>
        <v>407.31473388564945</v>
      </c>
      <c r="G19" s="74">
        <f t="shared" si="4"/>
        <v>28.946032243618447</v>
      </c>
      <c r="K19" s="173"/>
    </row>
    <row r="20" spans="1:11" ht="18.75" customHeight="1" x14ac:dyDescent="0.25">
      <c r="A20" s="79" t="s">
        <v>47</v>
      </c>
      <c r="B20" s="82">
        <v>15868.93</v>
      </c>
      <c r="C20" s="159">
        <v>223300</v>
      </c>
      <c r="D20" s="81"/>
      <c r="E20" s="159">
        <v>64636.49</v>
      </c>
      <c r="F20" s="84">
        <f t="shared" si="3"/>
        <v>407.31473388564945</v>
      </c>
      <c r="G20" s="84">
        <f t="shared" si="4"/>
        <v>28.946032243618447</v>
      </c>
      <c r="K20" s="173"/>
    </row>
    <row r="21" spans="1:11" x14ac:dyDescent="0.25">
      <c r="A21" s="28" t="s">
        <v>48</v>
      </c>
      <c r="B21" s="31">
        <v>15868.93</v>
      </c>
      <c r="C21" s="158">
        <v>223300</v>
      </c>
      <c r="D21" s="71"/>
      <c r="E21" s="158">
        <v>64636.49</v>
      </c>
      <c r="F21" s="72">
        <f t="shared" si="3"/>
        <v>407.31473388564945</v>
      </c>
      <c r="G21" s="72">
        <f t="shared" si="4"/>
        <v>28.946032243618447</v>
      </c>
      <c r="K21" s="173"/>
    </row>
    <row r="22" spans="1:11" x14ac:dyDescent="0.25">
      <c r="A22" s="27" t="s">
        <v>49</v>
      </c>
      <c r="B22" s="30">
        <v>114821.72</v>
      </c>
      <c r="C22" s="160">
        <v>287700</v>
      </c>
      <c r="D22" s="70"/>
      <c r="E22" s="160">
        <v>139025.22</v>
      </c>
      <c r="F22" s="74">
        <f t="shared" si="3"/>
        <v>121.07919999804915</v>
      </c>
      <c r="G22" s="74">
        <f t="shared" si="4"/>
        <v>48.322982273201255</v>
      </c>
      <c r="K22" s="173"/>
    </row>
    <row r="23" spans="1:11" x14ac:dyDescent="0.25">
      <c r="A23" s="79" t="s">
        <v>50</v>
      </c>
      <c r="B23" s="82">
        <v>114821.72</v>
      </c>
      <c r="C23" s="159">
        <v>287700</v>
      </c>
      <c r="D23" s="81"/>
      <c r="E23" s="159">
        <v>139025.22</v>
      </c>
      <c r="F23" s="84">
        <f t="shared" si="3"/>
        <v>121.07919999804915</v>
      </c>
      <c r="G23" s="84">
        <f t="shared" si="4"/>
        <v>48.322982273201255</v>
      </c>
    </row>
    <row r="24" spans="1:11" x14ac:dyDescent="0.25">
      <c r="A24" s="28" t="s">
        <v>51</v>
      </c>
      <c r="B24" s="31">
        <v>114821.72</v>
      </c>
      <c r="C24" s="158">
        <v>287700</v>
      </c>
      <c r="D24" s="71"/>
      <c r="E24" s="158">
        <v>139025.22</v>
      </c>
      <c r="F24" s="72">
        <f t="shared" si="3"/>
        <v>121.07919999804915</v>
      </c>
      <c r="G24" s="72">
        <f t="shared" si="4"/>
        <v>48.322982273201255</v>
      </c>
    </row>
    <row r="25" spans="1:11" x14ac:dyDescent="0.25">
      <c r="A25" s="79" t="s">
        <v>52</v>
      </c>
      <c r="B25" s="82">
        <v>0</v>
      </c>
      <c r="C25" s="159">
        <v>0</v>
      </c>
      <c r="D25" s="81"/>
      <c r="E25" s="83"/>
      <c r="F25" s="84" t="str">
        <f t="shared" si="3"/>
        <v/>
      </c>
      <c r="G25" s="84" t="str">
        <f t="shared" si="4"/>
        <v/>
      </c>
    </row>
    <row r="26" spans="1:11" ht="15.75" customHeight="1" x14ac:dyDescent="0.25">
      <c r="A26" s="28" t="s">
        <v>53</v>
      </c>
      <c r="B26" s="31">
        <v>0</v>
      </c>
      <c r="C26" s="158">
        <v>0</v>
      </c>
      <c r="D26" s="71"/>
      <c r="E26" s="32"/>
      <c r="F26" s="72" t="str">
        <f t="shared" si="3"/>
        <v/>
      </c>
      <c r="G26" s="72" t="str">
        <f t="shared" si="4"/>
        <v/>
      </c>
    </row>
    <row r="27" spans="1:11" ht="15.75" customHeight="1" x14ac:dyDescent="0.25">
      <c r="A27" s="27" t="s">
        <v>54</v>
      </c>
      <c r="B27" s="30">
        <v>7016869.29</v>
      </c>
      <c r="C27" s="160">
        <f>+C28+C32</f>
        <v>18648220</v>
      </c>
      <c r="D27" s="70"/>
      <c r="E27" s="160">
        <f>+E28+E32</f>
        <v>10400021.289999999</v>
      </c>
      <c r="F27" s="74">
        <f t="shared" si="3"/>
        <v>148.21455068033623</v>
      </c>
      <c r="G27" s="74">
        <f t="shared" si="4"/>
        <v>55.76951199631921</v>
      </c>
    </row>
    <row r="28" spans="1:11" x14ac:dyDescent="0.25">
      <c r="A28" s="79" t="s">
        <v>55</v>
      </c>
      <c r="B28" s="82">
        <v>622820.25</v>
      </c>
      <c r="C28" s="159">
        <f>+C29+C30+C31</f>
        <v>3418920</v>
      </c>
      <c r="D28" s="81"/>
      <c r="E28" s="159">
        <f>+E29+E30+E31</f>
        <v>2174757.7800000003</v>
      </c>
      <c r="F28" s="84">
        <f t="shared" si="3"/>
        <v>349.1790416255734</v>
      </c>
      <c r="G28" s="84">
        <f t="shared" si="4"/>
        <v>63.609495981187045</v>
      </c>
      <c r="I28" s="154"/>
    </row>
    <row r="29" spans="1:11" ht="15.75" customHeight="1" x14ac:dyDescent="0.25">
      <c r="A29" s="28" t="s">
        <v>56</v>
      </c>
      <c r="B29" s="31">
        <v>169206.87</v>
      </c>
      <c r="C29" s="177">
        <v>425700</v>
      </c>
      <c r="D29" s="71"/>
      <c r="E29" s="158">
        <v>177213.22</v>
      </c>
      <c r="F29" s="72">
        <f t="shared" si="3"/>
        <v>104.73169322262153</v>
      </c>
      <c r="G29" s="72">
        <f t="shared" si="4"/>
        <v>41.628663377965701</v>
      </c>
    </row>
    <row r="30" spans="1:11" ht="15.75" customHeight="1" x14ac:dyDescent="0.25">
      <c r="A30" s="28" t="s">
        <v>57</v>
      </c>
      <c r="B30" s="31">
        <v>453613.38</v>
      </c>
      <c r="C30" s="177">
        <v>907220</v>
      </c>
      <c r="D30" s="71"/>
      <c r="E30" s="158">
        <v>907226.76</v>
      </c>
      <c r="F30" s="72">
        <f t="shared" si="3"/>
        <v>200</v>
      </c>
      <c r="G30" s="72">
        <f t="shared" si="4"/>
        <v>100.00074513348471</v>
      </c>
    </row>
    <row r="31" spans="1:11" ht="15.75" customHeight="1" x14ac:dyDescent="0.25">
      <c r="A31" s="28" t="s">
        <v>285</v>
      </c>
      <c r="B31" s="31">
        <v>0</v>
      </c>
      <c r="C31" s="177">
        <v>2086000</v>
      </c>
      <c r="D31" s="71"/>
      <c r="E31" s="158">
        <v>1090317.8</v>
      </c>
      <c r="F31" s="72" t="str">
        <f t="shared" si="3"/>
        <v/>
      </c>
      <c r="G31" s="72">
        <f t="shared" si="4"/>
        <v>52.268350910834137</v>
      </c>
    </row>
    <row r="32" spans="1:11" x14ac:dyDescent="0.25">
      <c r="A32" s="79" t="s">
        <v>58</v>
      </c>
      <c r="B32" s="82">
        <v>6394049.04</v>
      </c>
      <c r="C32" s="159">
        <f>+C33</f>
        <v>15229300</v>
      </c>
      <c r="D32" s="81"/>
      <c r="E32" s="159">
        <v>8225263.5099999998</v>
      </c>
      <c r="F32" s="84">
        <f t="shared" si="3"/>
        <v>128.63935604097273</v>
      </c>
      <c r="G32" s="84">
        <f t="shared" si="4"/>
        <v>54.009465372669787</v>
      </c>
    </row>
    <row r="33" spans="1:14" ht="15.75" customHeight="1" x14ac:dyDescent="0.25">
      <c r="A33" s="28" t="s">
        <v>59</v>
      </c>
      <c r="B33" s="31">
        <v>6394049.04</v>
      </c>
      <c r="C33" s="158">
        <v>15229300</v>
      </c>
      <c r="D33" s="71"/>
      <c r="E33" s="158">
        <v>8225263.5099999998</v>
      </c>
      <c r="F33" s="72">
        <f t="shared" si="3"/>
        <v>128.63935604097273</v>
      </c>
      <c r="G33" s="72">
        <f t="shared" si="4"/>
        <v>54.009465372669787</v>
      </c>
    </row>
    <row r="34" spans="1:14" ht="15.75" customHeight="1" x14ac:dyDescent="0.25">
      <c r="A34" s="27" t="s">
        <v>60</v>
      </c>
      <c r="B34" s="30">
        <v>0</v>
      </c>
      <c r="C34" s="160">
        <v>100</v>
      </c>
      <c r="D34" s="70"/>
      <c r="E34" s="30"/>
      <c r="F34" s="74" t="str">
        <f t="shared" si="3"/>
        <v/>
      </c>
      <c r="G34" s="74">
        <f t="shared" si="4"/>
        <v>0</v>
      </c>
    </row>
    <row r="35" spans="1:14" x14ac:dyDescent="0.25">
      <c r="A35" s="79" t="s">
        <v>61</v>
      </c>
      <c r="B35" s="82">
        <v>0</v>
      </c>
      <c r="C35" s="159">
        <v>100</v>
      </c>
      <c r="D35" s="81"/>
      <c r="E35" s="82"/>
      <c r="F35" s="84" t="str">
        <f t="shared" si="3"/>
        <v/>
      </c>
      <c r="G35" s="84">
        <f t="shared" si="4"/>
        <v>0</v>
      </c>
    </row>
    <row r="36" spans="1:14" ht="15.75" customHeight="1" x14ac:dyDescent="0.25">
      <c r="A36" s="28" t="s">
        <v>62</v>
      </c>
      <c r="B36" s="31">
        <v>0</v>
      </c>
      <c r="C36" s="158">
        <v>100</v>
      </c>
      <c r="D36" s="71"/>
      <c r="E36" s="31"/>
      <c r="F36" s="72" t="str">
        <f t="shared" si="3"/>
        <v/>
      </c>
      <c r="G36" s="72">
        <f t="shared" si="4"/>
        <v>0</v>
      </c>
    </row>
    <row r="37" spans="1:14" ht="15.75" customHeight="1" x14ac:dyDescent="0.25">
      <c r="A37" s="28" t="s">
        <v>63</v>
      </c>
      <c r="B37" s="31">
        <v>0</v>
      </c>
      <c r="C37" s="158">
        <v>0</v>
      </c>
      <c r="D37" s="71"/>
      <c r="E37" s="31"/>
      <c r="F37" s="72" t="str">
        <f t="shared" si="3"/>
        <v/>
      </c>
      <c r="G37" s="72" t="str">
        <f t="shared" si="4"/>
        <v/>
      </c>
    </row>
    <row r="38" spans="1:14" ht="15.75" customHeight="1" x14ac:dyDescent="0.25">
      <c r="A38" s="26" t="s">
        <v>64</v>
      </c>
      <c r="B38" s="29">
        <v>7703</v>
      </c>
      <c r="C38" s="161">
        <v>8000</v>
      </c>
      <c r="D38" s="69"/>
      <c r="E38" s="161">
        <v>0</v>
      </c>
      <c r="F38" s="73">
        <f t="shared" si="3"/>
        <v>0</v>
      </c>
      <c r="G38" s="73">
        <f t="shared" si="4"/>
        <v>0</v>
      </c>
    </row>
    <row r="39" spans="1:14" ht="15.75" customHeight="1" x14ac:dyDescent="0.25">
      <c r="A39" s="27" t="s">
        <v>65</v>
      </c>
      <c r="B39" s="30">
        <v>7703</v>
      </c>
      <c r="C39" s="160">
        <v>8000</v>
      </c>
      <c r="D39" s="70"/>
      <c r="E39" s="160">
        <v>0</v>
      </c>
      <c r="F39" s="74">
        <f t="shared" si="3"/>
        <v>0</v>
      </c>
      <c r="G39" s="74">
        <f t="shared" si="4"/>
        <v>0</v>
      </c>
    </row>
    <row r="40" spans="1:14" x14ac:dyDescent="0.25">
      <c r="A40" s="79" t="s">
        <v>66</v>
      </c>
      <c r="B40" s="82">
        <v>7703</v>
      </c>
      <c r="C40" s="159">
        <v>8000</v>
      </c>
      <c r="D40" s="81"/>
      <c r="E40" s="159">
        <v>0</v>
      </c>
      <c r="F40" s="84">
        <f t="shared" si="3"/>
        <v>0</v>
      </c>
      <c r="G40" s="84">
        <f t="shared" si="4"/>
        <v>0</v>
      </c>
    </row>
    <row r="41" spans="1:14" ht="15.75" customHeight="1" x14ac:dyDescent="0.25">
      <c r="A41" s="28" t="s">
        <v>67</v>
      </c>
      <c r="B41" s="31">
        <v>7703</v>
      </c>
      <c r="C41" s="158">
        <v>8000</v>
      </c>
      <c r="D41" s="71"/>
      <c r="E41" s="158">
        <v>0</v>
      </c>
      <c r="F41" s="72">
        <f t="shared" si="3"/>
        <v>0</v>
      </c>
      <c r="G41" s="72">
        <f t="shared" si="4"/>
        <v>0</v>
      </c>
    </row>
    <row r="42" spans="1:14" ht="15.75" customHeight="1" x14ac:dyDescent="0.25">
      <c r="F42" s="85"/>
      <c r="G42" s="85"/>
    </row>
    <row r="43" spans="1:14" ht="15.75" customHeight="1" x14ac:dyDescent="0.25">
      <c r="A43" s="1"/>
      <c r="B43" s="1"/>
      <c r="C43" s="1"/>
      <c r="D43" s="1"/>
      <c r="E43" s="2"/>
      <c r="F43" s="86"/>
      <c r="G43" s="86"/>
    </row>
    <row r="44" spans="1:14" ht="38.25" x14ac:dyDescent="0.25">
      <c r="A44" s="46" t="s">
        <v>2</v>
      </c>
      <c r="B44" s="44" t="s">
        <v>331</v>
      </c>
      <c r="C44" s="45" t="s">
        <v>326</v>
      </c>
      <c r="D44" s="45" t="s">
        <v>313</v>
      </c>
      <c r="E44" s="44" t="s">
        <v>327</v>
      </c>
      <c r="F44" s="87" t="s">
        <v>280</v>
      </c>
      <c r="G44" s="87" t="s">
        <v>281</v>
      </c>
    </row>
    <row r="45" spans="1:14" ht="12.75" customHeight="1" x14ac:dyDescent="0.25">
      <c r="A45" s="21">
        <v>1</v>
      </c>
      <c r="B45" s="21">
        <v>2</v>
      </c>
      <c r="C45" s="20">
        <v>3</v>
      </c>
      <c r="D45" s="20">
        <v>4</v>
      </c>
      <c r="E45" s="20">
        <v>5</v>
      </c>
      <c r="F45" s="88" t="s">
        <v>5</v>
      </c>
      <c r="G45" s="88" t="s">
        <v>36</v>
      </c>
    </row>
    <row r="46" spans="1:14" s="19" customFormat="1" ht="25.5" customHeight="1" x14ac:dyDescent="0.25">
      <c r="A46" s="75" t="s">
        <v>132</v>
      </c>
      <c r="B46" s="76">
        <f>+B47+B96</f>
        <v>7185784.8499999996</v>
      </c>
      <c r="C46" s="162">
        <f>+C47+C96</f>
        <v>19347600</v>
      </c>
      <c r="D46" s="78"/>
      <c r="E46" s="76">
        <f>+E47+E96</f>
        <v>11694205.330000002</v>
      </c>
      <c r="F46" s="77">
        <f t="shared" ref="F46:F104" si="5">IFERROR($E46/B46*100,"")</f>
        <v>162.74082197159024</v>
      </c>
      <c r="G46" s="77">
        <f t="shared" ref="G46:G104" si="6">IFERROR($E46/C46*100,"")</f>
        <v>60.442666428911082</v>
      </c>
      <c r="I46" s="120"/>
      <c r="J46" s="168"/>
      <c r="N46" s="120"/>
    </row>
    <row r="47" spans="1:14" x14ac:dyDescent="0.25">
      <c r="A47" s="26" t="s">
        <v>71</v>
      </c>
      <c r="B47" s="29">
        <v>7169927.96</v>
      </c>
      <c r="C47" s="29">
        <f>+C48+C55+C85+C92</f>
        <v>17204600</v>
      </c>
      <c r="D47" s="69"/>
      <c r="E47" s="29">
        <f>+E48+E55+E85+E92</f>
        <v>9534628.6000000015</v>
      </c>
      <c r="F47" s="73">
        <f t="shared" si="5"/>
        <v>132.98081449621708</v>
      </c>
      <c r="G47" s="73">
        <f t="shared" si="6"/>
        <v>55.419065831231194</v>
      </c>
      <c r="J47" s="169"/>
    </row>
    <row r="48" spans="1:14" x14ac:dyDescent="0.25">
      <c r="A48" s="27" t="s">
        <v>72</v>
      </c>
      <c r="B48" s="30">
        <v>5689443.1100000003</v>
      </c>
      <c r="C48" s="160">
        <f>+C49+C51+C53</f>
        <v>13766900</v>
      </c>
      <c r="D48" s="70"/>
      <c r="E48" s="30">
        <f>+E49+E51+E53</f>
        <v>7974049.3100000005</v>
      </c>
      <c r="F48" s="74">
        <f t="shared" si="5"/>
        <v>140.15518137415737</v>
      </c>
      <c r="G48" s="74">
        <f t="shared" si="6"/>
        <v>57.921894616798262</v>
      </c>
      <c r="I48" s="154"/>
      <c r="J48" s="169"/>
    </row>
    <row r="49" spans="1:14" x14ac:dyDescent="0.25">
      <c r="A49" s="79" t="s">
        <v>73</v>
      </c>
      <c r="B49" s="82">
        <v>4832945.83</v>
      </c>
      <c r="C49" s="159">
        <v>11492500</v>
      </c>
      <c r="D49" s="81"/>
      <c r="E49" s="82">
        <v>6790788.9800000004</v>
      </c>
      <c r="F49" s="84">
        <f t="shared" si="5"/>
        <v>140.51034749545289</v>
      </c>
      <c r="G49" s="84">
        <f t="shared" si="6"/>
        <v>59.088875179464871</v>
      </c>
      <c r="J49" s="169"/>
      <c r="K49" s="174"/>
      <c r="N49" s="154"/>
    </row>
    <row r="50" spans="1:14" x14ac:dyDescent="0.25">
      <c r="A50" s="28" t="s">
        <v>74</v>
      </c>
      <c r="B50" s="31">
        <v>4832945.83</v>
      </c>
      <c r="C50" s="158">
        <v>11492500</v>
      </c>
      <c r="D50" s="71"/>
      <c r="E50" s="31">
        <v>6790788.9800000004</v>
      </c>
      <c r="F50" s="72">
        <f t="shared" si="5"/>
        <v>140.51034749545289</v>
      </c>
      <c r="G50" s="72">
        <f t="shared" si="6"/>
        <v>59.088875179464871</v>
      </c>
      <c r="I50" s="163"/>
      <c r="J50" s="170"/>
      <c r="K50" s="173"/>
    </row>
    <row r="51" spans="1:14" x14ac:dyDescent="0.25">
      <c r="A51" s="79" t="s">
        <v>75</v>
      </c>
      <c r="B51" s="82">
        <v>170198.78</v>
      </c>
      <c r="C51" s="159">
        <v>382900</v>
      </c>
      <c r="D51" s="81"/>
      <c r="E51" s="82">
        <v>201340.46</v>
      </c>
      <c r="F51" s="84">
        <f t="shared" si="5"/>
        <v>118.29724043850374</v>
      </c>
      <c r="G51" s="84">
        <f t="shared" si="6"/>
        <v>52.583039958213632</v>
      </c>
      <c r="I51" s="163"/>
      <c r="J51" s="170"/>
      <c r="K51" s="173"/>
    </row>
    <row r="52" spans="1:14" x14ac:dyDescent="0.25">
      <c r="A52" s="28" t="s">
        <v>76</v>
      </c>
      <c r="B52" s="31">
        <v>170198.78</v>
      </c>
      <c r="C52" s="158">
        <v>382900</v>
      </c>
      <c r="D52" s="71"/>
      <c r="E52" s="173">
        <v>201340.46</v>
      </c>
      <c r="F52" s="72">
        <f t="shared" si="5"/>
        <v>118.29724043850374</v>
      </c>
      <c r="G52" s="72">
        <f t="shared" si="6"/>
        <v>52.583039958213632</v>
      </c>
      <c r="I52" s="163"/>
      <c r="J52" s="170"/>
      <c r="K52" s="173"/>
      <c r="N52" s="154"/>
    </row>
    <row r="53" spans="1:14" x14ac:dyDescent="0.25">
      <c r="A53" s="79" t="s">
        <v>77</v>
      </c>
      <c r="B53" s="82">
        <v>686298.5</v>
      </c>
      <c r="C53" s="159">
        <v>1891500</v>
      </c>
      <c r="D53" s="81"/>
      <c r="E53" s="82">
        <v>981919.87</v>
      </c>
      <c r="F53" s="84">
        <f t="shared" si="5"/>
        <v>143.07475100120428</v>
      </c>
      <c r="G53" s="84">
        <f t="shared" si="6"/>
        <v>51.912232090933117</v>
      </c>
      <c r="I53" s="163"/>
      <c r="J53" s="170"/>
      <c r="K53" s="173"/>
    </row>
    <row r="54" spans="1:14" x14ac:dyDescent="0.25">
      <c r="A54" s="28" t="s">
        <v>78</v>
      </c>
      <c r="B54" s="31">
        <v>686298.5</v>
      </c>
      <c r="C54" s="158">
        <v>1891500</v>
      </c>
      <c r="D54" s="71"/>
      <c r="E54" s="31">
        <v>981919.87</v>
      </c>
      <c r="F54" s="72">
        <f t="shared" si="5"/>
        <v>143.07475100120428</v>
      </c>
      <c r="G54" s="72">
        <f t="shared" si="6"/>
        <v>51.912232090933117</v>
      </c>
      <c r="I54" s="163"/>
      <c r="J54" s="170"/>
      <c r="K54" s="173"/>
      <c r="M54" s="154"/>
    </row>
    <row r="55" spans="1:14" x14ac:dyDescent="0.25">
      <c r="A55" s="27" t="s">
        <v>79</v>
      </c>
      <c r="B55" s="30">
        <v>1294502.6499999999</v>
      </c>
      <c r="C55" s="160">
        <f>+C56+C60+C67+C77</f>
        <v>3181520</v>
      </c>
      <c r="D55" s="70"/>
      <c r="E55" s="30">
        <f>+E56+E60+E67+E77</f>
        <v>1354611.1300000001</v>
      </c>
      <c r="F55" s="74">
        <f t="shared" si="5"/>
        <v>104.64336477024594</v>
      </c>
      <c r="G55" s="74">
        <f t="shared" si="6"/>
        <v>42.577482775528679</v>
      </c>
      <c r="I55" s="163"/>
      <c r="J55" s="170"/>
      <c r="K55" s="173"/>
    </row>
    <row r="56" spans="1:14" x14ac:dyDescent="0.25">
      <c r="A56" s="79" t="s">
        <v>80</v>
      </c>
      <c r="B56" s="82">
        <v>196796.34</v>
      </c>
      <c r="C56" s="159">
        <f>SUM(C57:C59)</f>
        <v>498600</v>
      </c>
      <c r="D56" s="81"/>
      <c r="E56" s="82">
        <f>+E57+E58+E59</f>
        <v>263898.56</v>
      </c>
      <c r="F56" s="84">
        <f t="shared" si="5"/>
        <v>134.09729063050665</v>
      </c>
      <c r="G56" s="84">
        <f t="shared" si="6"/>
        <v>52.927910148415556</v>
      </c>
      <c r="I56" s="163"/>
      <c r="J56" s="170"/>
      <c r="K56" s="173"/>
    </row>
    <row r="57" spans="1:14" x14ac:dyDescent="0.25">
      <c r="A57" s="28" t="s">
        <v>81</v>
      </c>
      <c r="B57" s="31">
        <v>15642.49</v>
      </c>
      <c r="C57" s="158">
        <v>30100</v>
      </c>
      <c r="D57" s="71"/>
      <c r="E57" s="31">
        <v>31844.02</v>
      </c>
      <c r="F57" s="72">
        <f t="shared" si="5"/>
        <v>203.57385556903026</v>
      </c>
      <c r="G57" s="72">
        <f t="shared" si="6"/>
        <v>105.79408637873755</v>
      </c>
      <c r="I57" s="163"/>
      <c r="J57" s="170"/>
      <c r="K57" s="173"/>
    </row>
    <row r="58" spans="1:14" x14ac:dyDescent="0.25">
      <c r="A58" s="28" t="s">
        <v>82</v>
      </c>
      <c r="B58" s="31">
        <v>178568.59</v>
      </c>
      <c r="C58" s="158">
        <v>356400</v>
      </c>
      <c r="D58" s="71"/>
      <c r="E58" s="31">
        <v>186024.46</v>
      </c>
      <c r="F58" s="72">
        <f t="shared" si="5"/>
        <v>104.17535357142036</v>
      </c>
      <c r="G58" s="72">
        <f t="shared" si="6"/>
        <v>52.195415263748593</v>
      </c>
      <c r="I58" s="163"/>
      <c r="J58" s="170"/>
      <c r="K58" s="173"/>
    </row>
    <row r="59" spans="1:14" x14ac:dyDescent="0.25">
      <c r="A59" s="28" t="s">
        <v>83</v>
      </c>
      <c r="B59" s="31">
        <v>2585.2600000000002</v>
      </c>
      <c r="C59" s="158">
        <v>112100</v>
      </c>
      <c r="D59" s="71"/>
      <c r="E59" s="31">
        <v>46030.080000000002</v>
      </c>
      <c r="F59" s="72">
        <f t="shared" si="5"/>
        <v>1780.4816536828018</v>
      </c>
      <c r="G59" s="72">
        <f t="shared" si="6"/>
        <v>41.061623550401428</v>
      </c>
      <c r="I59" s="163"/>
      <c r="J59" s="170"/>
      <c r="K59" s="173"/>
    </row>
    <row r="60" spans="1:14" x14ac:dyDescent="0.25">
      <c r="A60" s="79" t="s">
        <v>84</v>
      </c>
      <c r="B60" s="82">
        <v>597313.39</v>
      </c>
      <c r="C60" s="159">
        <f>SUM(C61:C66)</f>
        <v>1501500</v>
      </c>
      <c r="D60" s="81"/>
      <c r="E60" s="82">
        <f>+E61+E62+E63+E64+E65+E66</f>
        <v>586321.59000000008</v>
      </c>
      <c r="F60" s="84">
        <f t="shared" si="5"/>
        <v>98.159793471229591</v>
      </c>
      <c r="G60" s="84">
        <f t="shared" si="6"/>
        <v>39.049056943056947</v>
      </c>
      <c r="I60" s="163"/>
      <c r="J60" s="170"/>
      <c r="K60" s="173"/>
    </row>
    <row r="61" spans="1:14" x14ac:dyDescent="0.25">
      <c r="A61" s="28" t="s">
        <v>85</v>
      </c>
      <c r="B61" s="31">
        <v>38631.230000000003</v>
      </c>
      <c r="C61" s="158">
        <v>77400</v>
      </c>
      <c r="D61" s="71"/>
      <c r="E61" s="31">
        <v>35621.339999999997</v>
      </c>
      <c r="F61" s="72">
        <f t="shared" si="5"/>
        <v>92.208661230822813</v>
      </c>
      <c r="G61" s="72">
        <f t="shared" si="6"/>
        <v>46.022403100775186</v>
      </c>
      <c r="I61" s="163"/>
      <c r="J61" s="170"/>
      <c r="K61" s="173"/>
    </row>
    <row r="62" spans="1:14" x14ac:dyDescent="0.25">
      <c r="A62" s="28" t="s">
        <v>86</v>
      </c>
      <c r="B62" s="31">
        <v>94038.41</v>
      </c>
      <c r="C62" s="158">
        <v>176500</v>
      </c>
      <c r="D62" s="71"/>
      <c r="E62" s="31">
        <v>77122.38</v>
      </c>
      <c r="F62" s="72">
        <f t="shared" si="5"/>
        <v>82.011573781394219</v>
      </c>
      <c r="G62" s="72">
        <f t="shared" si="6"/>
        <v>43.695399433427767</v>
      </c>
      <c r="I62" s="163"/>
      <c r="J62" s="170"/>
      <c r="K62" s="173"/>
    </row>
    <row r="63" spans="1:14" x14ac:dyDescent="0.25">
      <c r="A63" s="28" t="s">
        <v>87</v>
      </c>
      <c r="B63" s="31">
        <v>347442.65</v>
      </c>
      <c r="C63" s="158">
        <v>753000</v>
      </c>
      <c r="D63" s="71"/>
      <c r="E63" s="31">
        <v>319862.09000000003</v>
      </c>
      <c r="F63" s="72">
        <f t="shared" si="5"/>
        <v>92.061838119183122</v>
      </c>
      <c r="G63" s="72">
        <f t="shared" si="6"/>
        <v>42.478365205843296</v>
      </c>
      <c r="I63" s="163"/>
      <c r="J63" s="170"/>
      <c r="K63" s="173"/>
    </row>
    <row r="64" spans="1:14" x14ac:dyDescent="0.25">
      <c r="A64" s="28" t="s">
        <v>88</v>
      </c>
      <c r="B64" s="31">
        <v>95642.3</v>
      </c>
      <c r="C64" s="158">
        <v>196000</v>
      </c>
      <c r="D64" s="71"/>
      <c r="E64" s="31">
        <v>104226.21</v>
      </c>
      <c r="F64" s="72">
        <f t="shared" si="5"/>
        <v>108.97501419351062</v>
      </c>
      <c r="G64" s="72">
        <f t="shared" si="6"/>
        <v>53.176637755102043</v>
      </c>
      <c r="I64" s="163"/>
      <c r="J64" s="170"/>
      <c r="K64" s="173"/>
    </row>
    <row r="65" spans="1:11" x14ac:dyDescent="0.25">
      <c r="A65" s="28" t="s">
        <v>89</v>
      </c>
      <c r="B65" s="31">
        <v>4638.8599999999997</v>
      </c>
      <c r="C65" s="158">
        <v>61300</v>
      </c>
      <c r="D65" s="71"/>
      <c r="E65" s="31">
        <v>38610.639999999999</v>
      </c>
      <c r="F65" s="72">
        <f t="shared" si="5"/>
        <v>832.33035702737311</v>
      </c>
      <c r="G65" s="72">
        <f t="shared" si="6"/>
        <v>62.98636215334421</v>
      </c>
      <c r="I65" s="163"/>
      <c r="J65" s="170"/>
      <c r="K65" s="173"/>
    </row>
    <row r="66" spans="1:11" x14ac:dyDescent="0.25">
      <c r="A66" s="28" t="s">
        <v>90</v>
      </c>
      <c r="B66" s="31">
        <v>16919.939999999999</v>
      </c>
      <c r="C66" s="158">
        <v>237300</v>
      </c>
      <c r="D66" s="71"/>
      <c r="E66" s="31">
        <v>10878.93</v>
      </c>
      <c r="F66" s="72">
        <f t="shared" si="5"/>
        <v>64.296504597534039</v>
      </c>
      <c r="G66" s="72">
        <f t="shared" si="6"/>
        <v>4.5844627054361569</v>
      </c>
      <c r="I66" s="163"/>
      <c r="J66" s="170"/>
      <c r="K66" s="173"/>
    </row>
    <row r="67" spans="1:11" x14ac:dyDescent="0.25">
      <c r="A67" s="79" t="s">
        <v>91</v>
      </c>
      <c r="B67" s="82">
        <v>363582.09</v>
      </c>
      <c r="C67" s="159">
        <f>SUM(C68:C76)</f>
        <v>891020</v>
      </c>
      <c r="D67" s="81"/>
      <c r="E67" s="82">
        <f>+E68+E69+E70+E71+E72+E73+E74+E75+E76</f>
        <v>361860.47000000003</v>
      </c>
      <c r="F67" s="84">
        <f t="shared" si="5"/>
        <v>99.526483826527326</v>
      </c>
      <c r="G67" s="84">
        <f t="shared" si="6"/>
        <v>40.611935759017761</v>
      </c>
      <c r="I67" s="163"/>
      <c r="J67" s="170"/>
      <c r="K67" s="173"/>
    </row>
    <row r="68" spans="1:11" x14ac:dyDescent="0.25">
      <c r="A68" s="28" t="s">
        <v>92</v>
      </c>
      <c r="B68" s="31">
        <v>18602.560000000001</v>
      </c>
      <c r="C68" s="158">
        <v>39500</v>
      </c>
      <c r="D68" s="71"/>
      <c r="E68" s="31">
        <v>19579.09</v>
      </c>
      <c r="F68" s="72">
        <f t="shared" si="5"/>
        <v>105.24943878691964</v>
      </c>
      <c r="G68" s="72">
        <f t="shared" si="6"/>
        <v>49.567316455696201</v>
      </c>
      <c r="I68" s="163"/>
      <c r="J68" s="170"/>
      <c r="K68" s="173"/>
    </row>
    <row r="69" spans="1:11" x14ac:dyDescent="0.25">
      <c r="A69" s="28" t="s">
        <v>93</v>
      </c>
      <c r="B69" s="31">
        <v>233225.83</v>
      </c>
      <c r="C69" s="158">
        <v>617620</v>
      </c>
      <c r="D69" s="71"/>
      <c r="E69" s="31">
        <v>200322.77</v>
      </c>
      <c r="F69" s="72">
        <f t="shared" si="5"/>
        <v>85.892188699682194</v>
      </c>
      <c r="G69" s="72">
        <f t="shared" si="6"/>
        <v>32.434631326705734</v>
      </c>
      <c r="I69" s="163"/>
      <c r="J69" s="170"/>
      <c r="K69" s="173"/>
    </row>
    <row r="70" spans="1:11" x14ac:dyDescent="0.25">
      <c r="A70" s="28" t="s">
        <v>94</v>
      </c>
      <c r="B70" s="31">
        <v>586.03</v>
      </c>
      <c r="C70" s="158">
        <v>1500</v>
      </c>
      <c r="D70" s="71"/>
      <c r="E70" s="31">
        <v>649.70000000000005</v>
      </c>
      <c r="F70" s="72">
        <f t="shared" si="5"/>
        <v>110.86463150350664</v>
      </c>
      <c r="G70" s="72">
        <f t="shared" si="6"/>
        <v>43.31333333333334</v>
      </c>
      <c r="I70" s="163"/>
      <c r="J70" s="170"/>
      <c r="K70" s="173"/>
    </row>
    <row r="71" spans="1:11" x14ac:dyDescent="0.25">
      <c r="A71" s="28" t="s">
        <v>95</v>
      </c>
      <c r="B71" s="31">
        <v>18093.84</v>
      </c>
      <c r="C71" s="158">
        <v>52000</v>
      </c>
      <c r="D71" s="71"/>
      <c r="E71" s="31">
        <v>37166.44</v>
      </c>
      <c r="F71" s="72">
        <f t="shared" si="5"/>
        <v>205.40935478593823</v>
      </c>
      <c r="G71" s="72">
        <f t="shared" si="6"/>
        <v>71.473923076923086</v>
      </c>
      <c r="I71" s="163"/>
      <c r="J71" s="170"/>
      <c r="K71" s="173"/>
    </row>
    <row r="72" spans="1:11" x14ac:dyDescent="0.25">
      <c r="A72" s="28" t="s">
        <v>96</v>
      </c>
      <c r="B72" s="31">
        <v>14762.68</v>
      </c>
      <c r="C72" s="158">
        <v>28500</v>
      </c>
      <c r="D72" s="71"/>
      <c r="E72" s="31">
        <v>12793.15</v>
      </c>
      <c r="F72" s="72">
        <f t="shared" si="5"/>
        <v>86.658723212858362</v>
      </c>
      <c r="G72" s="72">
        <f t="shared" si="6"/>
        <v>44.888245614035085</v>
      </c>
      <c r="I72" s="163"/>
      <c r="J72" s="170"/>
      <c r="K72" s="173"/>
    </row>
    <row r="73" spans="1:11" x14ac:dyDescent="0.25">
      <c r="A73" s="28" t="s">
        <v>97</v>
      </c>
      <c r="B73" s="31">
        <v>3666.33</v>
      </c>
      <c r="C73" s="158">
        <v>9300</v>
      </c>
      <c r="D73" s="71"/>
      <c r="E73" s="31">
        <v>3167.43</v>
      </c>
      <c r="F73" s="72">
        <f t="shared" si="5"/>
        <v>86.39238693734606</v>
      </c>
      <c r="G73" s="72">
        <f t="shared" si="6"/>
        <v>34.05838709677419</v>
      </c>
      <c r="I73" s="163"/>
      <c r="J73" s="170"/>
      <c r="K73" s="173"/>
    </row>
    <row r="74" spans="1:11" x14ac:dyDescent="0.25">
      <c r="A74" s="28" t="s">
        <v>98</v>
      </c>
      <c r="B74" s="31">
        <v>3465.77</v>
      </c>
      <c r="C74" s="158">
        <v>18000</v>
      </c>
      <c r="D74" s="71"/>
      <c r="E74" s="31">
        <v>25959.31</v>
      </c>
      <c r="F74" s="72">
        <f t="shared" si="5"/>
        <v>749.01998690045798</v>
      </c>
      <c r="G74" s="72">
        <f t="shared" si="6"/>
        <v>144.21838888888888</v>
      </c>
      <c r="I74" s="163"/>
      <c r="J74" s="170"/>
      <c r="K74" s="173"/>
    </row>
    <row r="75" spans="1:11" x14ac:dyDescent="0.25">
      <c r="A75" s="28" t="s">
        <v>99</v>
      </c>
      <c r="B75" s="31">
        <v>24267.03</v>
      </c>
      <c r="C75" s="158">
        <v>39500</v>
      </c>
      <c r="D75" s="71"/>
      <c r="E75" s="31">
        <v>15227.87</v>
      </c>
      <c r="F75" s="72">
        <f t="shared" si="5"/>
        <v>62.751271993317694</v>
      </c>
      <c r="G75" s="72">
        <f t="shared" si="6"/>
        <v>38.551569620253169</v>
      </c>
      <c r="I75" s="163"/>
      <c r="J75" s="170"/>
      <c r="K75" s="173"/>
    </row>
    <row r="76" spans="1:11" x14ac:dyDescent="0.25">
      <c r="A76" s="28" t="s">
        <v>100</v>
      </c>
      <c r="B76" s="31">
        <v>46912.02</v>
      </c>
      <c r="C76" s="158">
        <v>85100</v>
      </c>
      <c r="D76" s="71"/>
      <c r="E76" s="31">
        <v>46994.71</v>
      </c>
      <c r="F76" s="72">
        <f t="shared" si="5"/>
        <v>100.17626612539814</v>
      </c>
      <c r="G76" s="72">
        <f t="shared" si="6"/>
        <v>55.222925969447715</v>
      </c>
      <c r="I76" s="163"/>
      <c r="J76" s="170"/>
      <c r="K76" s="173"/>
    </row>
    <row r="77" spans="1:11" x14ac:dyDescent="0.25">
      <c r="A77" s="79" t="s">
        <v>101</v>
      </c>
      <c r="B77" s="82">
        <v>136810.82999999999</v>
      </c>
      <c r="C77" s="159">
        <v>290400</v>
      </c>
      <c r="D77" s="81"/>
      <c r="E77" s="82">
        <f>+E78+E79+E80+E81+E82+E83+E84</f>
        <v>142530.51</v>
      </c>
      <c r="F77" s="84">
        <f t="shared" si="5"/>
        <v>104.18072165778105</v>
      </c>
      <c r="G77" s="84">
        <f t="shared" si="6"/>
        <v>49.080754132231405</v>
      </c>
      <c r="I77" s="163"/>
      <c r="J77" s="170"/>
      <c r="K77" s="173"/>
    </row>
    <row r="78" spans="1:11" x14ac:dyDescent="0.25">
      <c r="A78" s="28" t="s">
        <v>102</v>
      </c>
      <c r="B78" s="31">
        <v>3708.36</v>
      </c>
      <c r="C78" s="158">
        <v>7500</v>
      </c>
      <c r="D78" s="71"/>
      <c r="E78" s="31">
        <v>4818.6400000000003</v>
      </c>
      <c r="F78" s="72">
        <f t="shared" si="5"/>
        <v>129.93991953316291</v>
      </c>
      <c r="G78" s="72">
        <f t="shared" si="6"/>
        <v>64.248533333333341</v>
      </c>
      <c r="I78" s="163"/>
      <c r="J78" s="170"/>
      <c r="K78" s="173"/>
    </row>
    <row r="79" spans="1:11" x14ac:dyDescent="0.25">
      <c r="A79" s="28" t="s">
        <v>103</v>
      </c>
      <c r="B79" s="31">
        <v>49384.17</v>
      </c>
      <c r="C79" s="158">
        <v>99100</v>
      </c>
      <c r="D79" s="71"/>
      <c r="E79" s="31">
        <v>63878.89</v>
      </c>
      <c r="F79" s="72">
        <f t="shared" si="5"/>
        <v>129.35094383483613</v>
      </c>
      <c r="G79" s="72">
        <f t="shared" si="6"/>
        <v>64.459021190716442</v>
      </c>
      <c r="I79" s="163"/>
      <c r="J79" s="170"/>
      <c r="K79" s="173"/>
    </row>
    <row r="80" spans="1:11" x14ac:dyDescent="0.25">
      <c r="A80" s="28" t="s">
        <v>104</v>
      </c>
      <c r="B80" s="31">
        <v>246.87</v>
      </c>
      <c r="C80" s="158">
        <v>1900</v>
      </c>
      <c r="D80" s="71"/>
      <c r="E80" s="31">
        <v>445.7</v>
      </c>
      <c r="F80" s="72">
        <f t="shared" si="5"/>
        <v>180.5403653744886</v>
      </c>
      <c r="G80" s="72">
        <f t="shared" si="6"/>
        <v>23.457894736842107</v>
      </c>
      <c r="I80" s="163"/>
      <c r="J80" s="170"/>
      <c r="K80" s="173"/>
    </row>
    <row r="81" spans="1:13" x14ac:dyDescent="0.25">
      <c r="A81" s="28" t="s">
        <v>105</v>
      </c>
      <c r="B81" s="31">
        <v>1451.4</v>
      </c>
      <c r="C81" s="158">
        <v>2900</v>
      </c>
      <c r="D81" s="71"/>
      <c r="E81" s="31">
        <v>1925.91</v>
      </c>
      <c r="F81" s="72">
        <f t="shared" si="5"/>
        <v>132.69326167837949</v>
      </c>
      <c r="G81" s="72">
        <f t="shared" si="6"/>
        <v>66.410689655172419</v>
      </c>
      <c r="I81" s="163"/>
      <c r="J81" s="170"/>
      <c r="K81" s="173"/>
    </row>
    <row r="82" spans="1:13" x14ac:dyDescent="0.25">
      <c r="A82" s="28" t="s">
        <v>106</v>
      </c>
      <c r="B82" s="31">
        <v>11929.49</v>
      </c>
      <c r="C82" s="158">
        <v>23100</v>
      </c>
      <c r="D82" s="71"/>
      <c r="E82" s="31">
        <v>11787.49</v>
      </c>
      <c r="F82" s="72">
        <f t="shared" si="5"/>
        <v>98.809672500668512</v>
      </c>
      <c r="G82" s="72">
        <f t="shared" si="6"/>
        <v>51.02809523809524</v>
      </c>
      <c r="I82" s="163"/>
      <c r="J82" s="170"/>
      <c r="K82" s="173"/>
    </row>
    <row r="83" spans="1:13" x14ac:dyDescent="0.25">
      <c r="A83" s="28" t="s">
        <v>107</v>
      </c>
      <c r="B83" s="31">
        <v>67839.429999999993</v>
      </c>
      <c r="C83" s="158">
        <v>150000</v>
      </c>
      <c r="D83" s="71"/>
      <c r="E83" s="31">
        <v>55296.54</v>
      </c>
      <c r="F83" s="72">
        <f t="shared" si="5"/>
        <v>81.51091481753312</v>
      </c>
      <c r="G83" s="72">
        <f t="shared" si="6"/>
        <v>36.864360000000005</v>
      </c>
      <c r="I83" s="163"/>
      <c r="J83" s="170"/>
      <c r="K83" s="173"/>
    </row>
    <row r="84" spans="1:13" x14ac:dyDescent="0.25">
      <c r="A84" s="28" t="s">
        <v>108</v>
      </c>
      <c r="B84" s="31">
        <v>2251.11</v>
      </c>
      <c r="C84" s="158">
        <v>5900</v>
      </c>
      <c r="D84" s="71"/>
      <c r="E84" s="31">
        <v>4377.34</v>
      </c>
      <c r="F84" s="72">
        <f t="shared" si="5"/>
        <v>194.45251453727272</v>
      </c>
      <c r="G84" s="72">
        <f t="shared" si="6"/>
        <v>74.19220338983051</v>
      </c>
      <c r="I84" s="163"/>
      <c r="J84" s="170"/>
      <c r="K84" s="173"/>
    </row>
    <row r="85" spans="1:13" x14ac:dyDescent="0.25">
      <c r="A85" s="27" t="s">
        <v>109</v>
      </c>
      <c r="B85" s="30">
        <v>37562.870000000003</v>
      </c>
      <c r="C85" s="160">
        <f>+C86+C88</f>
        <v>54180</v>
      </c>
      <c r="D85" s="70"/>
      <c r="E85" s="30">
        <f>+E86+E88</f>
        <v>32221.71</v>
      </c>
      <c r="F85" s="74">
        <f t="shared" si="5"/>
        <v>85.780745720441473</v>
      </c>
      <c r="G85" s="74">
        <f t="shared" si="6"/>
        <v>59.471594684385373</v>
      </c>
      <c r="I85" s="163"/>
      <c r="J85" s="170"/>
      <c r="K85" s="173"/>
      <c r="M85" s="154"/>
    </row>
    <row r="86" spans="1:13" x14ac:dyDescent="0.25">
      <c r="A86" s="79" t="s">
        <v>110</v>
      </c>
      <c r="B86" s="82">
        <v>35472.57</v>
      </c>
      <c r="C86" s="159">
        <v>50980</v>
      </c>
      <c r="D86" s="81"/>
      <c r="E86" s="82">
        <v>27589.77</v>
      </c>
      <c r="F86" s="84">
        <f t="shared" si="5"/>
        <v>77.777758983913486</v>
      </c>
      <c r="G86" s="84">
        <f t="shared" si="6"/>
        <v>54.118811298548451</v>
      </c>
      <c r="I86" s="163"/>
      <c r="J86" s="170"/>
      <c r="K86" s="173"/>
    </row>
    <row r="87" spans="1:13" x14ac:dyDescent="0.25">
      <c r="A87" s="28" t="s">
        <v>111</v>
      </c>
      <c r="B87" s="31">
        <v>35472.57</v>
      </c>
      <c r="C87" s="158">
        <v>50980</v>
      </c>
      <c r="D87" s="71"/>
      <c r="E87" s="31">
        <v>27589.77</v>
      </c>
      <c r="F87" s="72">
        <f t="shared" si="5"/>
        <v>77.777758983913486</v>
      </c>
      <c r="G87" s="72">
        <f t="shared" si="6"/>
        <v>54.118811298548451</v>
      </c>
      <c r="I87" s="163"/>
      <c r="J87" s="170"/>
      <c r="K87" s="173"/>
    </row>
    <row r="88" spans="1:13" x14ac:dyDescent="0.25">
      <c r="A88" s="79" t="s">
        <v>112</v>
      </c>
      <c r="B88" s="82">
        <v>2090.3000000000002</v>
      </c>
      <c r="C88" s="159">
        <f>+C89+C90</f>
        <v>3200</v>
      </c>
      <c r="D88" s="81"/>
      <c r="E88" s="82">
        <f>+E89+E90</f>
        <v>4631.9400000000005</v>
      </c>
      <c r="F88" s="84">
        <f t="shared" si="5"/>
        <v>221.59211596421565</v>
      </c>
      <c r="G88" s="84">
        <f t="shared" si="6"/>
        <v>144.74812500000002</v>
      </c>
      <c r="I88" s="163"/>
      <c r="J88" s="170"/>
      <c r="K88" s="173"/>
    </row>
    <row r="89" spans="1:13" x14ac:dyDescent="0.25">
      <c r="A89" s="28" t="s">
        <v>113</v>
      </c>
      <c r="B89" s="31">
        <v>2090.3000000000002</v>
      </c>
      <c r="C89" s="158">
        <v>3100</v>
      </c>
      <c r="D89" s="71"/>
      <c r="E89" s="31">
        <v>1813.87</v>
      </c>
      <c r="F89" s="72">
        <f t="shared" si="5"/>
        <v>86.775582452279565</v>
      </c>
      <c r="G89" s="72">
        <f t="shared" si="6"/>
        <v>58.511935483870971</v>
      </c>
      <c r="I89" s="163"/>
      <c r="J89" s="170"/>
      <c r="K89" s="173"/>
    </row>
    <row r="90" spans="1:13" x14ac:dyDescent="0.25">
      <c r="A90" s="28" t="s">
        <v>114</v>
      </c>
      <c r="B90" s="31">
        <v>0</v>
      </c>
      <c r="C90" s="158">
        <v>100</v>
      </c>
      <c r="D90" s="71"/>
      <c r="E90" s="31">
        <v>2818.07</v>
      </c>
      <c r="F90" s="72" t="str">
        <f t="shared" si="5"/>
        <v/>
      </c>
      <c r="G90" s="72">
        <f t="shared" si="6"/>
        <v>2818.07</v>
      </c>
      <c r="I90" s="163"/>
      <c r="J90" s="171"/>
      <c r="K90" s="173"/>
    </row>
    <row r="91" spans="1:13" x14ac:dyDescent="0.25">
      <c r="A91" s="28" t="s">
        <v>115</v>
      </c>
      <c r="B91" s="31">
        <v>0</v>
      </c>
      <c r="C91" s="158">
        <v>0</v>
      </c>
      <c r="D91" s="71"/>
      <c r="E91" s="31">
        <v>0</v>
      </c>
      <c r="F91" s="72" t="str">
        <f t="shared" si="5"/>
        <v/>
      </c>
      <c r="G91" s="72" t="str">
        <f t="shared" si="6"/>
        <v/>
      </c>
      <c r="I91" s="163"/>
      <c r="J91" s="172"/>
      <c r="K91" s="173"/>
    </row>
    <row r="92" spans="1:13" x14ac:dyDescent="0.25">
      <c r="A92" s="27" t="s">
        <v>116</v>
      </c>
      <c r="B92" s="30">
        <v>148419.32999999999</v>
      </c>
      <c r="C92" s="160">
        <f>+C94+C95</f>
        <v>202000</v>
      </c>
      <c r="D92" s="70"/>
      <c r="E92" s="30">
        <v>173746.45</v>
      </c>
      <c r="F92" s="74">
        <f t="shared" si="5"/>
        <v>117.06456968913687</v>
      </c>
      <c r="G92" s="74">
        <f t="shared" si="6"/>
        <v>86.013094059405944</v>
      </c>
      <c r="J92" s="172"/>
      <c r="K92" s="173"/>
    </row>
    <row r="93" spans="1:13" x14ac:dyDescent="0.25">
      <c r="A93" s="79" t="s">
        <v>117</v>
      </c>
      <c r="B93" s="82">
        <v>148419.32999999999</v>
      </c>
      <c r="C93" s="159">
        <f>+C94+C95</f>
        <v>202000</v>
      </c>
      <c r="D93" s="81"/>
      <c r="E93" s="82">
        <v>173746.45</v>
      </c>
      <c r="F93" s="84">
        <f t="shared" si="5"/>
        <v>117.06456968913687</v>
      </c>
      <c r="G93" s="84">
        <f t="shared" si="6"/>
        <v>86.013094059405944</v>
      </c>
      <c r="J93" s="169"/>
      <c r="K93" s="175"/>
    </row>
    <row r="94" spans="1:13" x14ac:dyDescent="0.25">
      <c r="A94" s="28" t="s">
        <v>118</v>
      </c>
      <c r="B94" s="31">
        <v>0</v>
      </c>
      <c r="C94" s="158">
        <v>2000</v>
      </c>
      <c r="D94" s="71"/>
      <c r="E94" s="31"/>
      <c r="F94" s="72" t="str">
        <f t="shared" si="5"/>
        <v/>
      </c>
      <c r="G94" s="72">
        <f t="shared" si="6"/>
        <v>0</v>
      </c>
      <c r="K94" s="175"/>
    </row>
    <row r="95" spans="1:13" x14ac:dyDescent="0.25">
      <c r="A95" s="28" t="s">
        <v>119</v>
      </c>
      <c r="B95" s="31">
        <v>148419.32999999999</v>
      </c>
      <c r="C95" s="158">
        <v>200000</v>
      </c>
      <c r="D95" s="71"/>
      <c r="E95" s="31">
        <v>173746.45</v>
      </c>
      <c r="F95" s="72">
        <f t="shared" si="5"/>
        <v>117.06456968913687</v>
      </c>
      <c r="G95" s="72">
        <f t="shared" si="6"/>
        <v>86.873225000000005</v>
      </c>
      <c r="J95" s="169"/>
      <c r="K95" s="175"/>
    </row>
    <row r="96" spans="1:13" x14ac:dyDescent="0.25">
      <c r="A96" s="26" t="s">
        <v>120</v>
      </c>
      <c r="B96" s="29">
        <v>15856.89</v>
      </c>
      <c r="C96" s="29">
        <f>+C97+C107</f>
        <v>2143000</v>
      </c>
      <c r="D96" s="69"/>
      <c r="E96" s="29">
        <f>+E97+E107</f>
        <v>2159576.73</v>
      </c>
      <c r="F96" s="73">
        <f t="shared" si="5"/>
        <v>13619.169521892378</v>
      </c>
      <c r="G96" s="73">
        <f t="shared" si="6"/>
        <v>100.77352916472235</v>
      </c>
      <c r="I96" s="154"/>
      <c r="J96" s="169"/>
      <c r="K96" s="173"/>
    </row>
    <row r="97" spans="1:11" x14ac:dyDescent="0.25">
      <c r="A97" s="27" t="s">
        <v>121</v>
      </c>
      <c r="B97" s="30">
        <v>15856.89</v>
      </c>
      <c r="C97" s="160">
        <f>+C98+C105</f>
        <v>2142000</v>
      </c>
      <c r="D97" s="70"/>
      <c r="E97" s="30">
        <f>+E98+E105</f>
        <v>2159576.73</v>
      </c>
      <c r="F97" s="74">
        <f t="shared" si="5"/>
        <v>13619.169521892378</v>
      </c>
      <c r="G97" s="74">
        <f t="shared" si="6"/>
        <v>100.82057563025211</v>
      </c>
      <c r="J97" s="169"/>
      <c r="K97" s="175"/>
    </row>
    <row r="98" spans="1:11" x14ac:dyDescent="0.25">
      <c r="A98" s="79" t="s">
        <v>122</v>
      </c>
      <c r="B98" s="82">
        <v>15856.89</v>
      </c>
      <c r="C98" s="159">
        <v>56000</v>
      </c>
      <c r="D98" s="81"/>
      <c r="E98" s="82">
        <f>+E99+E100+E101+E102+E103</f>
        <v>72643.39</v>
      </c>
      <c r="F98" s="84">
        <f t="shared" si="5"/>
        <v>458.11877360566922</v>
      </c>
      <c r="G98" s="84">
        <f t="shared" si="6"/>
        <v>129.72033928571429</v>
      </c>
      <c r="K98" s="175"/>
    </row>
    <row r="99" spans="1:11" x14ac:dyDescent="0.25">
      <c r="A99" s="28" t="s">
        <v>123</v>
      </c>
      <c r="B99" s="31">
        <v>10533.85</v>
      </c>
      <c r="C99" s="158">
        <v>48000</v>
      </c>
      <c r="D99" s="71"/>
      <c r="E99" s="31">
        <v>18117.88</v>
      </c>
      <c r="F99" s="72">
        <f t="shared" si="5"/>
        <v>171.99675332380849</v>
      </c>
      <c r="G99" s="72">
        <f t="shared" si="6"/>
        <v>37.745583333333336</v>
      </c>
      <c r="J99" s="169"/>
      <c r="K99" s="175"/>
    </row>
    <row r="100" spans="1:11" x14ac:dyDescent="0.25">
      <c r="A100" s="28" t="s">
        <v>124</v>
      </c>
      <c r="B100" s="31">
        <v>4970.28</v>
      </c>
      <c r="C100" s="158">
        <v>4000</v>
      </c>
      <c r="D100" s="71"/>
      <c r="E100" s="31">
        <v>17820.23</v>
      </c>
      <c r="F100" s="72">
        <f t="shared" si="5"/>
        <v>358.53573641726422</v>
      </c>
      <c r="G100" s="72">
        <f t="shared" si="6"/>
        <v>445.50574999999998</v>
      </c>
      <c r="K100" s="175"/>
    </row>
    <row r="101" spans="1:11" x14ac:dyDescent="0.25">
      <c r="A101" s="28" t="s">
        <v>125</v>
      </c>
      <c r="B101" s="31">
        <v>352.76</v>
      </c>
      <c r="C101" s="158">
        <v>0</v>
      </c>
      <c r="D101" s="71"/>
      <c r="E101" s="31">
        <v>0</v>
      </c>
      <c r="F101" s="72">
        <f t="shared" si="5"/>
        <v>0</v>
      </c>
      <c r="G101" s="72" t="str">
        <f t="shared" si="6"/>
        <v/>
      </c>
      <c r="J101" s="169"/>
    </row>
    <row r="102" spans="1:11" x14ac:dyDescent="0.25">
      <c r="A102" s="28" t="s">
        <v>286</v>
      </c>
      <c r="B102" s="31">
        <v>0</v>
      </c>
      <c r="C102" s="158">
        <v>4000</v>
      </c>
      <c r="D102" s="71"/>
      <c r="E102" s="31">
        <v>2995.39</v>
      </c>
      <c r="F102" s="72" t="str">
        <f t="shared" si="5"/>
        <v/>
      </c>
      <c r="G102" s="72">
        <f t="shared" si="6"/>
        <v>74.884749999999997</v>
      </c>
    </row>
    <row r="103" spans="1:11" x14ac:dyDescent="0.25">
      <c r="A103" s="28" t="s">
        <v>316</v>
      </c>
      <c r="B103" s="31"/>
      <c r="C103" s="158"/>
      <c r="D103" s="71"/>
      <c r="E103" s="31">
        <v>33709.89</v>
      </c>
      <c r="F103" s="72"/>
      <c r="G103" s="72"/>
    </row>
    <row r="104" spans="1:11" x14ac:dyDescent="0.25">
      <c r="A104" s="28" t="s">
        <v>287</v>
      </c>
      <c r="B104" s="31"/>
      <c r="C104" s="158"/>
      <c r="D104" s="71"/>
      <c r="E104" s="31"/>
      <c r="F104" s="72" t="str">
        <f t="shared" si="5"/>
        <v/>
      </c>
      <c r="G104" s="72" t="str">
        <f t="shared" si="6"/>
        <v/>
      </c>
    </row>
    <row r="105" spans="1:11" x14ac:dyDescent="0.25">
      <c r="A105" s="79" t="s">
        <v>126</v>
      </c>
      <c r="B105" s="82">
        <v>0</v>
      </c>
      <c r="C105" s="159">
        <v>2086000</v>
      </c>
      <c r="D105" s="81"/>
      <c r="E105" s="82">
        <f>+E106</f>
        <v>2086933.34</v>
      </c>
      <c r="F105" s="84" t="str">
        <f t="shared" ref="F105:F109" si="7">IFERROR($E105/B105*100,"")</f>
        <v/>
      </c>
      <c r="G105" s="84">
        <f t="shared" ref="G105:G109" si="8">IFERROR($E105/C105*100,"")</f>
        <v>100.04474304889742</v>
      </c>
    </row>
    <row r="106" spans="1:11" x14ac:dyDescent="0.25">
      <c r="A106" s="28" t="s">
        <v>127</v>
      </c>
      <c r="B106" s="31">
        <v>0</v>
      </c>
      <c r="C106" s="158">
        <v>2086000</v>
      </c>
      <c r="D106" s="71"/>
      <c r="E106" s="31">
        <v>2086933.34</v>
      </c>
      <c r="F106" s="72" t="str">
        <f t="shared" si="7"/>
        <v/>
      </c>
      <c r="G106" s="72">
        <f t="shared" si="8"/>
        <v>100.04474304889742</v>
      </c>
    </row>
    <row r="107" spans="1:11" x14ac:dyDescent="0.25">
      <c r="A107" s="27" t="s">
        <v>288</v>
      </c>
      <c r="B107" s="30">
        <v>0</v>
      </c>
      <c r="C107" s="160">
        <v>1000</v>
      </c>
      <c r="D107" s="70"/>
      <c r="E107" s="30">
        <v>0</v>
      </c>
      <c r="F107" s="74" t="str">
        <f t="shared" si="7"/>
        <v/>
      </c>
      <c r="G107" s="74">
        <f t="shared" si="8"/>
        <v>0</v>
      </c>
    </row>
    <row r="108" spans="1:11" x14ac:dyDescent="0.25">
      <c r="A108" s="79" t="s">
        <v>289</v>
      </c>
      <c r="B108" s="82">
        <v>0</v>
      </c>
      <c r="C108" s="159">
        <v>1000</v>
      </c>
      <c r="D108" s="81"/>
      <c r="E108" s="82">
        <v>0</v>
      </c>
      <c r="F108" s="84" t="str">
        <f t="shared" si="7"/>
        <v/>
      </c>
      <c r="G108" s="84">
        <f t="shared" si="8"/>
        <v>0</v>
      </c>
    </row>
    <row r="109" spans="1:11" x14ac:dyDescent="0.25">
      <c r="A109" s="28" t="s">
        <v>290</v>
      </c>
      <c r="B109" s="31">
        <v>0</v>
      </c>
      <c r="C109" s="158">
        <v>1000</v>
      </c>
      <c r="D109" s="71"/>
      <c r="E109" s="31">
        <v>0</v>
      </c>
      <c r="F109" s="72" t="str">
        <f t="shared" si="7"/>
        <v/>
      </c>
      <c r="G109" s="72">
        <f t="shared" si="8"/>
        <v>0</v>
      </c>
    </row>
    <row r="110" spans="1:11" x14ac:dyDescent="0.25">
      <c r="A110" s="28"/>
      <c r="B110" s="31"/>
      <c r="C110" s="158"/>
      <c r="D110" s="71"/>
      <c r="E110" s="31"/>
      <c r="F110" s="72"/>
      <c r="G110" s="72"/>
    </row>
  </sheetData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headerFooter>
    <oddFooter>&amp;LRačun prihoda i rashoda&amp;CNZHMGZ&amp;R&amp;P/&amp;N</oddFooter>
  </headerFooter>
  <colBreaks count="1" manualBreakCount="1">
    <brk id="7" max="1048575" man="1"/>
  </colBreaks>
  <ignoredErrors>
    <ignoredError sqref="C56 C67:C68 C70:C72 C75:C7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zoomScaleNormal="100" workbookViewId="0">
      <selection activeCell="D1" sqref="D1:E1"/>
    </sheetView>
  </sheetViews>
  <sheetFormatPr defaultColWidth="9.140625" defaultRowHeight="15" x14ac:dyDescent="0.25"/>
  <cols>
    <col min="1" max="1" width="46.85546875" style="19" customWidth="1"/>
    <col min="2" max="2" width="12.7109375" style="19" bestFit="1" customWidth="1"/>
    <col min="3" max="3" width="20.5703125" style="19" customWidth="1"/>
    <col min="4" max="4" width="13.5703125" style="19" customWidth="1"/>
    <col min="5" max="5" width="25.7109375" style="19" customWidth="1"/>
    <col min="6" max="6" width="16.42578125" style="19" customWidth="1"/>
    <col min="7" max="7" width="16.140625" style="19" customWidth="1"/>
    <col min="8" max="10" width="9.140625" style="19"/>
    <col min="11" max="11" width="14.42578125" style="19" bestFit="1" customWidth="1"/>
    <col min="12" max="16384" width="9.140625" style="19"/>
  </cols>
  <sheetData>
    <row r="1" spans="1:11" x14ac:dyDescent="0.25">
      <c r="A1" s="107"/>
      <c r="B1" s="107"/>
      <c r="C1" s="107"/>
      <c r="D1" s="107"/>
      <c r="E1" s="108"/>
      <c r="F1" s="108"/>
      <c r="G1" s="108"/>
    </row>
    <row r="2" spans="1:11" x14ac:dyDescent="0.25">
      <c r="A2" s="237" t="s">
        <v>7</v>
      </c>
      <c r="B2" s="237"/>
      <c r="C2" s="237"/>
      <c r="D2" s="237"/>
      <c r="E2" s="237"/>
      <c r="F2" s="237"/>
      <c r="G2" s="237"/>
    </row>
    <row r="3" spans="1:11" x14ac:dyDescent="0.25">
      <c r="A3" s="107"/>
      <c r="B3" s="3"/>
      <c r="C3" s="3"/>
      <c r="D3" s="3"/>
      <c r="E3" s="41"/>
      <c r="F3" s="109"/>
      <c r="G3" s="111" t="s">
        <v>38</v>
      </c>
    </row>
    <row r="4" spans="1:11" ht="45" x14ac:dyDescent="0.25">
      <c r="A4" s="92" t="s">
        <v>2</v>
      </c>
      <c r="B4" s="93" t="s">
        <v>333</v>
      </c>
      <c r="C4" s="94" t="s">
        <v>330</v>
      </c>
      <c r="D4" s="94" t="s">
        <v>313</v>
      </c>
      <c r="E4" s="93" t="s">
        <v>332</v>
      </c>
      <c r="F4" s="94" t="s">
        <v>280</v>
      </c>
      <c r="G4" s="94" t="s">
        <v>281</v>
      </c>
    </row>
    <row r="5" spans="1:11" s="112" customFormat="1" ht="12" x14ac:dyDescent="0.25">
      <c r="A5" s="100">
        <v>1</v>
      </c>
      <c r="B5" s="100">
        <v>2</v>
      </c>
      <c r="C5" s="101">
        <v>3</v>
      </c>
      <c r="D5" s="101">
        <v>4</v>
      </c>
      <c r="E5" s="101">
        <v>5</v>
      </c>
      <c r="F5" s="101" t="s">
        <v>5</v>
      </c>
      <c r="G5" s="101" t="s">
        <v>36</v>
      </c>
    </row>
    <row r="6" spans="1:11" x14ac:dyDescent="0.25">
      <c r="A6" s="113" t="s">
        <v>137</v>
      </c>
      <c r="B6" s="114">
        <f>SUM(B7:B16)</f>
        <v>0</v>
      </c>
      <c r="C6" s="179">
        <f>SUM(C7:C16)</f>
        <v>20254820</v>
      </c>
      <c r="D6" s="114"/>
      <c r="E6" s="114">
        <f>SUM(E7:E15)</f>
        <v>10998598.959999999</v>
      </c>
      <c r="F6" s="115" t="str">
        <f t="shared" ref="F6:G29" si="0">IFERROR($E6/B6*100,"")</f>
        <v/>
      </c>
      <c r="G6" s="115">
        <f t="shared" si="0"/>
        <v>54.301143925248411</v>
      </c>
      <c r="J6" s="120"/>
    </row>
    <row r="7" spans="1:11" ht="30" x14ac:dyDescent="0.25">
      <c r="A7" s="97" t="s">
        <v>292</v>
      </c>
      <c r="B7" s="103"/>
      <c r="C7" s="178">
        <v>2389500</v>
      </c>
      <c r="D7" s="103"/>
      <c r="E7" s="105">
        <v>1172086.58</v>
      </c>
      <c r="F7" s="116" t="str">
        <f t="shared" si="0"/>
        <v/>
      </c>
      <c r="G7" s="205">
        <f t="shared" si="0"/>
        <v>49.051541326637377</v>
      </c>
      <c r="K7" s="120" t="s">
        <v>335</v>
      </c>
    </row>
    <row r="8" spans="1:11" ht="30" x14ac:dyDescent="0.25">
      <c r="A8" s="97" t="s">
        <v>293</v>
      </c>
      <c r="B8" s="103"/>
      <c r="C8" s="178">
        <v>1029420</v>
      </c>
      <c r="D8" s="103"/>
      <c r="E8" s="105">
        <v>1002671.2</v>
      </c>
      <c r="F8" s="116" t="str">
        <f t="shared" si="0"/>
        <v/>
      </c>
      <c r="G8" s="205">
        <f t="shared" si="0"/>
        <v>97.401565930329696</v>
      </c>
      <c r="K8" s="120"/>
    </row>
    <row r="9" spans="1:11" ht="30" x14ac:dyDescent="0.25">
      <c r="A9" s="97" t="s">
        <v>294</v>
      </c>
      <c r="B9" s="103"/>
      <c r="C9" s="178">
        <v>287800</v>
      </c>
      <c r="D9" s="103"/>
      <c r="E9" s="105">
        <v>139025.22</v>
      </c>
      <c r="F9" s="116" t="str">
        <f t="shared" si="0"/>
        <v/>
      </c>
      <c r="G9" s="205">
        <f t="shared" si="0"/>
        <v>48.306191799861011</v>
      </c>
      <c r="K9" s="120"/>
    </row>
    <row r="10" spans="1:11" ht="30" x14ac:dyDescent="0.25">
      <c r="A10" s="97" t="s">
        <v>295</v>
      </c>
      <c r="B10" s="103"/>
      <c r="C10" s="178">
        <v>15452600</v>
      </c>
      <c r="D10" s="103"/>
      <c r="E10" s="105">
        <v>8289900</v>
      </c>
      <c r="F10" s="116" t="str">
        <f t="shared" si="0"/>
        <v/>
      </c>
      <c r="G10" s="205">
        <f t="shared" si="0"/>
        <v>53.647282657934589</v>
      </c>
    </row>
    <row r="11" spans="1:11" x14ac:dyDescent="0.25">
      <c r="A11" s="97" t="s">
        <v>296</v>
      </c>
      <c r="B11" s="103"/>
      <c r="C11" s="178">
        <v>363000</v>
      </c>
      <c r="D11" s="103"/>
      <c r="E11" s="105">
        <v>385128.76</v>
      </c>
      <c r="F11" s="116" t="str">
        <f t="shared" si="0"/>
        <v/>
      </c>
      <c r="G11" s="205">
        <f t="shared" si="0"/>
        <v>106.09607713498623</v>
      </c>
      <c r="K11" s="120"/>
    </row>
    <row r="12" spans="1:11" ht="30" x14ac:dyDescent="0.25">
      <c r="A12" s="97" t="s">
        <v>297</v>
      </c>
      <c r="B12" s="103"/>
      <c r="C12" s="104"/>
      <c r="D12" s="103"/>
      <c r="E12" s="105"/>
      <c r="F12" s="116" t="str">
        <f t="shared" si="0"/>
        <v/>
      </c>
      <c r="G12" s="205" t="str">
        <f t="shared" si="0"/>
        <v/>
      </c>
      <c r="K12" s="120"/>
    </row>
    <row r="13" spans="1:11" ht="30" x14ac:dyDescent="0.25">
      <c r="A13" s="97" t="s">
        <v>298</v>
      </c>
      <c r="B13" s="103"/>
      <c r="C13" s="178">
        <v>724500</v>
      </c>
      <c r="D13" s="103"/>
      <c r="E13" s="105">
        <v>9787.2000000000007</v>
      </c>
      <c r="F13" s="116" t="str">
        <f t="shared" si="0"/>
        <v/>
      </c>
      <c r="G13" s="205">
        <f t="shared" si="0"/>
        <v>1.3508902691511389</v>
      </c>
    </row>
    <row r="14" spans="1:11" x14ac:dyDescent="0.25">
      <c r="A14" s="97" t="s">
        <v>299</v>
      </c>
      <c r="B14" s="103"/>
      <c r="C14" s="178">
        <v>0</v>
      </c>
      <c r="D14" s="117"/>
      <c r="E14" s="105"/>
      <c r="F14" s="116" t="str">
        <f t="shared" si="0"/>
        <v/>
      </c>
      <c r="G14" s="115" t="str">
        <f t="shared" si="0"/>
        <v/>
      </c>
    </row>
    <row r="15" spans="1:11" ht="30" x14ac:dyDescent="0.25">
      <c r="A15" s="97" t="s">
        <v>300</v>
      </c>
      <c r="B15" s="103"/>
      <c r="C15" s="178">
        <v>8000</v>
      </c>
      <c r="D15" s="117"/>
      <c r="E15" s="105"/>
      <c r="F15" s="116" t="str">
        <f t="shared" si="0"/>
        <v/>
      </c>
      <c r="G15" s="115">
        <f t="shared" si="0"/>
        <v>0</v>
      </c>
      <c r="K15" s="19" t="s">
        <v>334</v>
      </c>
    </row>
    <row r="16" spans="1:11" ht="30" x14ac:dyDescent="0.25">
      <c r="A16" s="97" t="s">
        <v>301</v>
      </c>
      <c r="B16" s="103"/>
      <c r="C16" s="178"/>
      <c r="D16" s="117"/>
      <c r="E16" s="105"/>
      <c r="F16" s="116" t="str">
        <f t="shared" si="0"/>
        <v/>
      </c>
      <c r="G16" s="116" t="str">
        <f t="shared" si="0"/>
        <v/>
      </c>
    </row>
    <row r="17" spans="1:7" ht="33" customHeight="1" x14ac:dyDescent="0.25">
      <c r="B17" s="120"/>
    </row>
    <row r="18" spans="1:7" ht="45" x14ac:dyDescent="0.25">
      <c r="A18" s="92" t="s">
        <v>2</v>
      </c>
      <c r="B18" s="121" t="s">
        <v>333</v>
      </c>
      <c r="C18" s="94" t="s">
        <v>326</v>
      </c>
      <c r="D18" s="94" t="s">
        <v>313</v>
      </c>
      <c r="E18" s="93" t="s">
        <v>332</v>
      </c>
      <c r="F18" s="94" t="s">
        <v>280</v>
      </c>
      <c r="G18" s="94" t="s">
        <v>281</v>
      </c>
    </row>
    <row r="19" spans="1:7" x14ac:dyDescent="0.25">
      <c r="A19" s="95" t="s">
        <v>138</v>
      </c>
      <c r="B19" s="119"/>
      <c r="C19" s="180">
        <f>SUM(C20:C29)</f>
        <v>20254820</v>
      </c>
      <c r="D19" s="118"/>
      <c r="E19" s="119">
        <f>SUM(E20:E29)</f>
        <v>11694205.33</v>
      </c>
      <c r="F19" s="115" t="str">
        <f t="shared" si="0"/>
        <v/>
      </c>
      <c r="G19" s="115">
        <f t="shared" si="0"/>
        <v>57.735419668009889</v>
      </c>
    </row>
    <row r="20" spans="1:7" ht="30" x14ac:dyDescent="0.25">
      <c r="A20" s="97" t="s">
        <v>292</v>
      </c>
      <c r="B20" s="103"/>
      <c r="C20" s="178">
        <v>2389500</v>
      </c>
      <c r="D20" s="117"/>
      <c r="E20" s="105">
        <v>2110623.4900000002</v>
      </c>
      <c r="F20" s="116" t="str">
        <f t="shared" si="0"/>
        <v/>
      </c>
      <c r="G20" s="116">
        <f t="shared" si="0"/>
        <v>88.329085164260306</v>
      </c>
    </row>
    <row r="21" spans="1:7" ht="30" x14ac:dyDescent="0.25">
      <c r="A21" s="97" t="s">
        <v>293</v>
      </c>
      <c r="B21" s="103"/>
      <c r="C21" s="178">
        <v>1029420</v>
      </c>
      <c r="D21" s="117"/>
      <c r="E21" s="105">
        <v>105763.86</v>
      </c>
      <c r="F21" s="116" t="str">
        <f t="shared" si="0"/>
        <v/>
      </c>
      <c r="G21" s="116">
        <f t="shared" si="0"/>
        <v>10.274121349886343</v>
      </c>
    </row>
    <row r="22" spans="1:7" ht="30" x14ac:dyDescent="0.25">
      <c r="A22" s="97" t="s">
        <v>294</v>
      </c>
      <c r="B22" s="103"/>
      <c r="C22" s="178">
        <v>287800</v>
      </c>
      <c r="D22" s="117"/>
      <c r="E22" s="105">
        <v>44353.05</v>
      </c>
      <c r="F22" s="116" t="str">
        <f t="shared" si="0"/>
        <v/>
      </c>
      <c r="G22" s="116">
        <f t="shared" si="0"/>
        <v>15.411066712995137</v>
      </c>
    </row>
    <row r="23" spans="1:7" ht="30" x14ac:dyDescent="0.25">
      <c r="A23" s="97" t="s">
        <v>295</v>
      </c>
      <c r="B23" s="103"/>
      <c r="C23" s="178">
        <v>15452600</v>
      </c>
      <c r="D23" s="117"/>
      <c r="E23" s="105">
        <v>9125815.9900000002</v>
      </c>
      <c r="F23" s="116" t="str">
        <f t="shared" si="0"/>
        <v/>
      </c>
      <c r="G23" s="116">
        <f t="shared" si="0"/>
        <v>59.056831795296581</v>
      </c>
    </row>
    <row r="24" spans="1:7" x14ac:dyDescent="0.25">
      <c r="A24" s="97" t="s">
        <v>296</v>
      </c>
      <c r="B24" s="103"/>
      <c r="C24" s="178">
        <v>363000</v>
      </c>
      <c r="D24" s="117"/>
      <c r="E24" s="105">
        <v>61305.41</v>
      </c>
      <c r="F24" s="116" t="str">
        <f t="shared" si="0"/>
        <v/>
      </c>
      <c r="G24" s="116">
        <f t="shared" si="0"/>
        <v>16.888542699724518</v>
      </c>
    </row>
    <row r="25" spans="1:7" ht="30" x14ac:dyDescent="0.25">
      <c r="A25" s="97" t="s">
        <v>297</v>
      </c>
      <c r="B25" s="103"/>
      <c r="C25" s="104"/>
      <c r="D25" s="117"/>
      <c r="E25" s="105"/>
      <c r="F25" s="116" t="str">
        <f t="shared" si="0"/>
        <v/>
      </c>
      <c r="G25" s="116" t="str">
        <f t="shared" si="0"/>
        <v/>
      </c>
    </row>
    <row r="26" spans="1:7" ht="30" x14ac:dyDescent="0.25">
      <c r="A26" s="97" t="s">
        <v>298</v>
      </c>
      <c r="B26" s="103"/>
      <c r="C26" s="178">
        <v>724500</v>
      </c>
      <c r="D26" s="117"/>
      <c r="E26" s="105">
        <v>246343.53</v>
      </c>
      <c r="F26" s="116" t="str">
        <f t="shared" si="0"/>
        <v/>
      </c>
      <c r="G26" s="116">
        <f t="shared" si="0"/>
        <v>34.001867494824019</v>
      </c>
    </row>
    <row r="27" spans="1:7" x14ac:dyDescent="0.25">
      <c r="A27" s="97" t="s">
        <v>299</v>
      </c>
      <c r="B27" s="103"/>
      <c r="C27" s="104"/>
      <c r="D27" s="117"/>
      <c r="E27" s="105"/>
      <c r="F27" s="116" t="str">
        <f t="shared" si="0"/>
        <v/>
      </c>
      <c r="G27" s="116" t="str">
        <f t="shared" si="0"/>
        <v/>
      </c>
    </row>
    <row r="28" spans="1:7" ht="30" x14ac:dyDescent="0.25">
      <c r="A28" s="97" t="s">
        <v>300</v>
      </c>
      <c r="B28" s="103"/>
      <c r="C28" s="178">
        <v>8000</v>
      </c>
      <c r="D28" s="117"/>
      <c r="E28" s="105"/>
      <c r="F28" s="116" t="str">
        <f t="shared" si="0"/>
        <v/>
      </c>
      <c r="G28" s="116">
        <f t="shared" si="0"/>
        <v>0</v>
      </c>
    </row>
    <row r="29" spans="1:7" ht="30" x14ac:dyDescent="0.25">
      <c r="A29" s="97" t="s">
        <v>301</v>
      </c>
      <c r="B29" s="103"/>
      <c r="C29" s="178">
        <v>0</v>
      </c>
      <c r="D29" s="117"/>
      <c r="E29" s="105"/>
      <c r="F29" s="116" t="str">
        <f t="shared" si="0"/>
        <v/>
      </c>
      <c r="G29" s="116" t="str">
        <f t="shared" si="0"/>
        <v/>
      </c>
    </row>
  </sheetData>
  <mergeCells count="1">
    <mergeCell ref="A2:G2"/>
  </mergeCells>
  <pageMargins left="0.7" right="0.7" top="0.75" bottom="0.75" header="0.3" footer="0.3"/>
  <pageSetup paperSize="9" scale="5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workbookViewId="0">
      <selection activeCell="B25" sqref="B25"/>
    </sheetView>
  </sheetViews>
  <sheetFormatPr defaultColWidth="9.140625" defaultRowHeight="15" x14ac:dyDescent="0.25"/>
  <cols>
    <col min="1" max="1" width="40.7109375" customWidth="1"/>
    <col min="2" max="2" width="15.7109375" bestFit="1" customWidth="1"/>
    <col min="3" max="3" width="11.42578125" customWidth="1"/>
    <col min="4" max="4" width="17" customWidth="1"/>
    <col min="5" max="5" width="16.28515625" customWidth="1"/>
    <col min="6" max="6" width="11.7109375" customWidth="1"/>
    <col min="7" max="7" width="11.5703125" customWidth="1"/>
  </cols>
  <sheetData>
    <row r="1" spans="1:7" ht="18.75" x14ac:dyDescent="0.25">
      <c r="A1" s="90"/>
      <c r="B1" s="90"/>
      <c r="C1" s="90"/>
      <c r="D1" s="90"/>
      <c r="E1" s="91"/>
      <c r="F1" s="91"/>
      <c r="G1" s="91"/>
    </row>
    <row r="2" spans="1:7" ht="15.75" customHeight="1" x14ac:dyDescent="0.25">
      <c r="A2" s="238" t="s">
        <v>11</v>
      </c>
      <c r="B2" s="238"/>
      <c r="C2" s="238"/>
      <c r="D2" s="238"/>
      <c r="E2" s="238"/>
      <c r="F2" s="238"/>
      <c r="G2" s="238"/>
    </row>
    <row r="3" spans="1:7" ht="18.75" x14ac:dyDescent="0.25">
      <c r="A3" s="90"/>
      <c r="B3" s="3"/>
      <c r="C3" s="3"/>
      <c r="D3" s="3"/>
      <c r="E3" s="41"/>
      <c r="F3" s="42"/>
      <c r="G3" s="43" t="s">
        <v>38</v>
      </c>
    </row>
    <row r="4" spans="1:7" ht="60" x14ac:dyDescent="0.25">
      <c r="A4" s="92" t="s">
        <v>2</v>
      </c>
      <c r="B4" s="93" t="s">
        <v>333</v>
      </c>
      <c r="C4" s="94" t="s">
        <v>312</v>
      </c>
      <c r="D4" s="94" t="s">
        <v>313</v>
      </c>
      <c r="E4" s="93" t="s">
        <v>332</v>
      </c>
      <c r="F4" s="94" t="s">
        <v>280</v>
      </c>
      <c r="G4" s="94" t="s">
        <v>281</v>
      </c>
    </row>
    <row r="5" spans="1:7" s="102" customFormat="1" ht="12" x14ac:dyDescent="0.2">
      <c r="A5" s="100">
        <v>1</v>
      </c>
      <c r="B5" s="100">
        <v>2</v>
      </c>
      <c r="C5" s="101">
        <v>3</v>
      </c>
      <c r="D5" s="101">
        <v>4</v>
      </c>
      <c r="E5" s="101">
        <v>5</v>
      </c>
      <c r="F5" s="101" t="s">
        <v>5</v>
      </c>
      <c r="G5" s="101" t="s">
        <v>6</v>
      </c>
    </row>
    <row r="6" spans="1:7" ht="15.75" customHeight="1" x14ac:dyDescent="0.25">
      <c r="A6" s="95" t="s">
        <v>138</v>
      </c>
      <c r="B6" s="103"/>
      <c r="C6" s="9"/>
      <c r="D6" s="183">
        <f>+D7</f>
        <v>20254820</v>
      </c>
      <c r="E6" s="181">
        <f>+E7</f>
        <v>11694205.33</v>
      </c>
      <c r="F6" s="106" t="str">
        <f t="shared" ref="F6:F10" si="0">IFERROR($E6/B6*100,"")</f>
        <v/>
      </c>
      <c r="G6" s="106">
        <f>IFERROR($E6/D6*100,"")</f>
        <v>57.735419668009889</v>
      </c>
    </row>
    <row r="7" spans="1:7" ht="15.75" customHeight="1" x14ac:dyDescent="0.25">
      <c r="A7" s="97" t="s">
        <v>139</v>
      </c>
      <c r="B7" s="103"/>
      <c r="C7" s="9"/>
      <c r="D7" s="183">
        <f>+D8+D10</f>
        <v>20254820</v>
      </c>
      <c r="E7" s="181">
        <v>11694205.33</v>
      </c>
      <c r="F7" s="106" t="str">
        <f t="shared" si="0"/>
        <v/>
      </c>
      <c r="G7" s="106">
        <f>IFERROR($E7/D7*100,"")</f>
        <v>57.735419668009889</v>
      </c>
    </row>
    <row r="8" spans="1:7" x14ac:dyDescent="0.25">
      <c r="A8" s="98" t="s">
        <v>140</v>
      </c>
      <c r="B8" s="103"/>
      <c r="C8" s="9"/>
      <c r="D8" s="183">
        <v>363000</v>
      </c>
      <c r="E8" s="181">
        <v>246343.53</v>
      </c>
      <c r="F8" s="106" t="str">
        <f t="shared" si="0"/>
        <v/>
      </c>
      <c r="G8" s="106">
        <f>IFERROR($E8/D8*100,"")</f>
        <v>67.863231404958682</v>
      </c>
    </row>
    <row r="9" spans="1:7" x14ac:dyDescent="0.25">
      <c r="A9" s="99" t="s">
        <v>141</v>
      </c>
      <c r="B9" s="103"/>
      <c r="C9" s="9"/>
      <c r="D9" s="104"/>
      <c r="E9" s="181">
        <v>0</v>
      </c>
      <c r="F9" s="106" t="str">
        <f t="shared" si="0"/>
        <v/>
      </c>
      <c r="G9" s="106" t="str">
        <f>IFERROR($E9/D9*100,"")</f>
        <v/>
      </c>
    </row>
    <row r="10" spans="1:7" ht="30" x14ac:dyDescent="0.25">
      <c r="A10" s="97" t="s">
        <v>291</v>
      </c>
      <c r="B10" s="103"/>
      <c r="C10" s="9"/>
      <c r="D10" s="183">
        <v>19891820</v>
      </c>
      <c r="E10" s="181">
        <v>11447861.800000001</v>
      </c>
      <c r="F10" s="106" t="str">
        <f t="shared" si="0"/>
        <v/>
      </c>
      <c r="G10" s="106">
        <f>IFERROR($E10/D10*100,"")</f>
        <v>57.550600196462675</v>
      </c>
    </row>
    <row r="12" spans="1:7" x14ac:dyDescent="0.25">
      <c r="B12" s="89"/>
    </row>
    <row r="13" spans="1:7" x14ac:dyDescent="0.25">
      <c r="B13" s="89"/>
    </row>
    <row r="14" spans="1:7" x14ac:dyDescent="0.25">
      <c r="B14" s="89"/>
    </row>
    <row r="15" spans="1:7" x14ac:dyDescent="0.25">
      <c r="B15" s="89"/>
    </row>
    <row r="16" spans="1:7" x14ac:dyDescent="0.25">
      <c r="B16" s="89"/>
    </row>
  </sheetData>
  <mergeCells count="1">
    <mergeCell ref="A2:G2"/>
  </mergeCells>
  <pageMargins left="0.7" right="0.7" top="0.75" bottom="0.75" header="0.3" footer="0.3"/>
  <pageSetup paperSize="9" scale="7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zoomScaleNormal="100" workbookViewId="0">
      <selection activeCell="F22" sqref="F22"/>
    </sheetView>
  </sheetViews>
  <sheetFormatPr defaultRowHeight="15" x14ac:dyDescent="0.25"/>
  <cols>
    <col min="1" max="1" width="53.42578125" customWidth="1"/>
    <col min="2" max="3" width="13.85546875" customWidth="1"/>
    <col min="4" max="4" width="7.5703125" customWidth="1"/>
    <col min="5" max="5" width="14" customWidth="1"/>
    <col min="6" max="7" width="9.7109375" customWidth="1"/>
    <col min="8" max="9" width="25.28515625" customWidth="1"/>
    <col min="10" max="11" width="15.7109375" customWidth="1"/>
  </cols>
  <sheetData>
    <row r="1" spans="1:11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" customHeight="1" x14ac:dyDescent="0.25">
      <c r="A2" s="34" t="s">
        <v>21</v>
      </c>
      <c r="B2" s="34"/>
      <c r="C2" s="34"/>
      <c r="D2" s="34"/>
      <c r="E2" s="34"/>
      <c r="F2" s="34"/>
      <c r="G2" s="34"/>
      <c r="H2" s="33"/>
      <c r="I2" s="33"/>
      <c r="J2" s="33"/>
      <c r="K2" s="33"/>
    </row>
    <row r="3" spans="1:11" ht="15.75" customHeight="1" x14ac:dyDescent="0.25">
      <c r="A3" s="34" t="s">
        <v>8</v>
      </c>
      <c r="B3" s="34"/>
      <c r="C3" s="34"/>
      <c r="D3" s="34"/>
      <c r="E3" s="34"/>
      <c r="F3" s="34"/>
      <c r="G3" s="34"/>
      <c r="H3" s="33"/>
      <c r="I3" s="33"/>
      <c r="J3" s="33"/>
      <c r="K3" s="33"/>
    </row>
    <row r="4" spans="1:11" ht="10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2"/>
      <c r="K4" s="2"/>
    </row>
    <row r="5" spans="1:11" ht="10.5" customHeight="1" x14ac:dyDescent="0.25"/>
    <row r="6" spans="1:11" ht="18" x14ac:dyDescent="0.25">
      <c r="A6" s="1"/>
      <c r="B6" s="3"/>
      <c r="C6" s="3"/>
      <c r="D6" s="3"/>
      <c r="E6" s="41"/>
      <c r="F6" s="42"/>
      <c r="G6" s="43" t="s">
        <v>38</v>
      </c>
    </row>
    <row r="7" spans="1:11" ht="51" x14ac:dyDescent="0.25">
      <c r="A7" s="25" t="s">
        <v>2</v>
      </c>
      <c r="B7" s="44" t="s">
        <v>317</v>
      </c>
      <c r="C7" s="45" t="s">
        <v>326</v>
      </c>
      <c r="D7" s="45" t="s">
        <v>313</v>
      </c>
      <c r="E7" s="44" t="s">
        <v>337</v>
      </c>
      <c r="F7" s="45" t="s">
        <v>280</v>
      </c>
      <c r="G7" s="45" t="s">
        <v>281</v>
      </c>
    </row>
    <row r="8" spans="1:11" x14ac:dyDescent="0.25">
      <c r="A8" s="21">
        <v>1</v>
      </c>
      <c r="B8" s="21">
        <v>2</v>
      </c>
      <c r="C8" s="20">
        <v>3</v>
      </c>
      <c r="D8" s="20">
        <v>4</v>
      </c>
      <c r="E8" s="20">
        <v>5</v>
      </c>
      <c r="F8" s="20" t="s">
        <v>5</v>
      </c>
      <c r="G8" s="20" t="s">
        <v>36</v>
      </c>
    </row>
    <row r="9" spans="1:11" x14ac:dyDescent="0.25">
      <c r="A9" s="26" t="s">
        <v>133</v>
      </c>
      <c r="B9" s="29">
        <f>+B10</f>
        <v>0</v>
      </c>
      <c r="C9" s="184">
        <v>0</v>
      </c>
      <c r="D9" s="29"/>
      <c r="E9" s="29">
        <v>0</v>
      </c>
      <c r="F9" s="36" t="str">
        <f t="shared" ref="F9:F16" si="0">IFERROR($E9/B9*100,"")</f>
        <v/>
      </c>
      <c r="G9" s="36" t="str">
        <f t="shared" ref="G9:G16" si="1">IFERROR($E9/C9*100,"")</f>
        <v/>
      </c>
    </row>
    <row r="10" spans="1:11" x14ac:dyDescent="0.25">
      <c r="A10" s="27" t="s">
        <v>134</v>
      </c>
      <c r="B10" s="30">
        <f>+B11</f>
        <v>0</v>
      </c>
      <c r="C10" s="185">
        <v>0</v>
      </c>
      <c r="D10" s="30"/>
      <c r="E10" s="30">
        <v>0</v>
      </c>
      <c r="F10" s="37" t="str">
        <f t="shared" si="0"/>
        <v/>
      </c>
      <c r="G10" s="37" t="str">
        <f t="shared" si="1"/>
        <v/>
      </c>
    </row>
    <row r="11" spans="1:11" x14ac:dyDescent="0.25">
      <c r="A11" s="79" t="s">
        <v>135</v>
      </c>
      <c r="B11" s="82">
        <f>+B12</f>
        <v>0</v>
      </c>
      <c r="C11" s="186">
        <v>0</v>
      </c>
      <c r="D11" s="82"/>
      <c r="E11" s="82">
        <v>0</v>
      </c>
      <c r="F11" s="80" t="str">
        <f t="shared" si="0"/>
        <v/>
      </c>
      <c r="G11" s="80" t="str">
        <f t="shared" si="1"/>
        <v/>
      </c>
    </row>
    <row r="12" spans="1:11" x14ac:dyDescent="0.25">
      <c r="A12" s="28" t="s">
        <v>136</v>
      </c>
      <c r="B12" s="31">
        <v>0</v>
      </c>
      <c r="C12" s="187">
        <v>0</v>
      </c>
      <c r="D12" s="31"/>
      <c r="E12" s="31">
        <v>0</v>
      </c>
      <c r="F12" s="38" t="str">
        <f t="shared" si="0"/>
        <v/>
      </c>
      <c r="G12" s="38" t="str">
        <f t="shared" si="1"/>
        <v/>
      </c>
    </row>
    <row r="13" spans="1:11" x14ac:dyDescent="0.25">
      <c r="A13" s="26" t="s">
        <v>128</v>
      </c>
      <c r="B13" s="29">
        <v>453613.38</v>
      </c>
      <c r="C13" s="184">
        <f>+C14</f>
        <v>907220</v>
      </c>
      <c r="D13" s="29"/>
      <c r="E13" s="29">
        <f>+E14</f>
        <v>453613.38</v>
      </c>
      <c r="F13" s="36">
        <f t="shared" si="0"/>
        <v>100</v>
      </c>
      <c r="G13" s="36">
        <f t="shared" si="1"/>
        <v>50.000372566742357</v>
      </c>
    </row>
    <row r="14" spans="1:11" x14ac:dyDescent="0.25">
      <c r="A14" s="27" t="s">
        <v>129</v>
      </c>
      <c r="B14" s="30">
        <v>453613.38</v>
      </c>
      <c r="C14" s="185">
        <f>+C15</f>
        <v>907220</v>
      </c>
      <c r="D14" s="30"/>
      <c r="E14" s="30">
        <f>+E15</f>
        <v>453613.38</v>
      </c>
      <c r="F14" s="37">
        <f t="shared" si="0"/>
        <v>100</v>
      </c>
      <c r="G14" s="37">
        <f t="shared" si="1"/>
        <v>50.000372566742357</v>
      </c>
    </row>
    <row r="15" spans="1:11" x14ac:dyDescent="0.25">
      <c r="A15" s="79" t="s">
        <v>130</v>
      </c>
      <c r="B15" s="82">
        <v>453613.38</v>
      </c>
      <c r="C15" s="186">
        <f>+C16</f>
        <v>907220</v>
      </c>
      <c r="D15" s="82"/>
      <c r="E15" s="82">
        <f>+E16</f>
        <v>453613.38</v>
      </c>
      <c r="F15" s="80">
        <f t="shared" si="0"/>
        <v>100</v>
      </c>
      <c r="G15" s="80">
        <f>IFERROR($E15/C15*100,"")</f>
        <v>50.000372566742357</v>
      </c>
    </row>
    <row r="16" spans="1:11" x14ac:dyDescent="0.25">
      <c r="A16" s="28" t="s">
        <v>131</v>
      </c>
      <c r="B16" s="31">
        <v>453613.38</v>
      </c>
      <c r="C16" s="187">
        <v>907220</v>
      </c>
      <c r="D16" s="31"/>
      <c r="E16" s="31">
        <v>453613.38</v>
      </c>
      <c r="F16" s="38">
        <f t="shared" si="0"/>
        <v>100</v>
      </c>
      <c r="G16" s="38">
        <f t="shared" si="1"/>
        <v>50.000372566742357</v>
      </c>
    </row>
  </sheetData>
  <pageMargins left="0.7" right="0.7" top="0.75" bottom="0.75" header="0.3" footer="0.3"/>
  <pageSetup paperSize="9" scale="7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workbookViewId="0">
      <selection activeCell="E22" sqref="E22"/>
    </sheetView>
  </sheetViews>
  <sheetFormatPr defaultColWidth="9.140625" defaultRowHeight="15" x14ac:dyDescent="0.25"/>
  <cols>
    <col min="1" max="1" width="35.28515625" customWidth="1"/>
    <col min="2" max="2" width="14.42578125" customWidth="1"/>
    <col min="3" max="3" width="16.28515625" customWidth="1"/>
    <col min="4" max="4" width="8.140625" customWidth="1"/>
    <col min="5" max="5" width="13" customWidth="1"/>
    <col min="6" max="6" width="10" customWidth="1"/>
    <col min="7" max="7" width="10.28515625" customWidth="1"/>
  </cols>
  <sheetData>
    <row r="1" spans="1:7" x14ac:dyDescent="0.25">
      <c r="A1" s="107"/>
      <c r="B1" s="107"/>
      <c r="C1" s="107"/>
      <c r="D1" s="107"/>
      <c r="E1" s="108"/>
      <c r="F1" s="108"/>
      <c r="G1" s="108"/>
    </row>
    <row r="2" spans="1:7" ht="15.75" customHeight="1" x14ac:dyDescent="0.25">
      <c r="A2" s="237" t="s">
        <v>9</v>
      </c>
      <c r="B2" s="237"/>
      <c r="C2" s="237"/>
      <c r="D2" s="237"/>
      <c r="E2" s="237"/>
      <c r="F2" s="237"/>
      <c r="G2" s="237"/>
    </row>
    <row r="3" spans="1:7" x14ac:dyDescent="0.25">
      <c r="A3" s="107"/>
      <c r="B3" s="3"/>
      <c r="C3" s="3"/>
      <c r="D3" s="3"/>
      <c r="E3" s="41"/>
      <c r="F3" s="109"/>
      <c r="G3" s="43" t="s">
        <v>38</v>
      </c>
    </row>
    <row r="4" spans="1:7" ht="60" x14ac:dyDescent="0.25">
      <c r="A4" s="92" t="s">
        <v>2</v>
      </c>
      <c r="B4" s="93" t="s">
        <v>317</v>
      </c>
      <c r="C4" s="188" t="s">
        <v>326</v>
      </c>
      <c r="D4" s="94" t="s">
        <v>313</v>
      </c>
      <c r="E4" s="189" t="s">
        <v>337</v>
      </c>
      <c r="F4" s="94" t="s">
        <v>280</v>
      </c>
      <c r="G4" s="94" t="s">
        <v>281</v>
      </c>
    </row>
    <row r="5" spans="1:7" s="102" customFormat="1" ht="12" x14ac:dyDescent="0.2">
      <c r="A5" s="100">
        <v>1</v>
      </c>
      <c r="B5" s="123">
        <v>2</v>
      </c>
      <c r="C5" s="101">
        <v>3</v>
      </c>
      <c r="D5" s="101">
        <v>4</v>
      </c>
      <c r="E5" s="101">
        <v>5</v>
      </c>
      <c r="F5" s="101" t="s">
        <v>5</v>
      </c>
      <c r="G5" s="101" t="s">
        <v>36</v>
      </c>
    </row>
    <row r="6" spans="1:7" x14ac:dyDescent="0.25">
      <c r="A6" s="47" t="s">
        <v>302</v>
      </c>
      <c r="B6" s="48"/>
      <c r="C6" s="48">
        <f>SUM(C7:C7)</f>
        <v>0</v>
      </c>
      <c r="D6" s="48"/>
      <c r="E6" s="48">
        <f>SUM(E7:E7)</f>
        <v>0</v>
      </c>
      <c r="F6" s="50" t="str">
        <f t="shared" ref="F6:G10" si="0">IFERROR($E6/B6*100,"")</f>
        <v/>
      </c>
      <c r="G6" s="49" t="str">
        <f t="shared" si="0"/>
        <v/>
      </c>
    </row>
    <row r="7" spans="1:7" ht="30" x14ac:dyDescent="0.25">
      <c r="A7" s="97" t="s">
        <v>301</v>
      </c>
      <c r="B7" s="96"/>
      <c r="C7" s="190">
        <v>0</v>
      </c>
      <c r="D7" s="191"/>
      <c r="E7" s="192"/>
      <c r="F7" s="9" t="str">
        <f t="shared" si="0"/>
        <v/>
      </c>
      <c r="G7" s="122" t="str">
        <f t="shared" si="0"/>
        <v/>
      </c>
    </row>
    <row r="8" spans="1:7" x14ac:dyDescent="0.25">
      <c r="C8" s="193"/>
      <c r="D8" s="193"/>
      <c r="E8" s="193"/>
    </row>
    <row r="9" spans="1:7" ht="15.75" customHeight="1" x14ac:dyDescent="0.25">
      <c r="A9" s="95" t="s">
        <v>10</v>
      </c>
      <c r="B9" s="110"/>
      <c r="C9" s="194">
        <f>SUM(C10:C10)</f>
        <v>907220</v>
      </c>
      <c r="D9" s="195"/>
      <c r="E9" s="194">
        <f>SUM(E10:E10)</f>
        <v>453613.38</v>
      </c>
      <c r="F9" s="50" t="str">
        <f t="shared" si="0"/>
        <v/>
      </c>
      <c r="G9" s="51">
        <f t="shared" si="0"/>
        <v>50.000372566742357</v>
      </c>
    </row>
    <row r="10" spans="1:7" ht="30" x14ac:dyDescent="0.25">
      <c r="A10" s="97" t="s">
        <v>301</v>
      </c>
      <c r="B10" s="96"/>
      <c r="C10" s="190">
        <v>907220</v>
      </c>
      <c r="D10" s="191"/>
      <c r="E10" s="192">
        <v>453613.38</v>
      </c>
      <c r="F10" s="9" t="str">
        <f t="shared" si="0"/>
        <v/>
      </c>
      <c r="G10" s="122">
        <f t="shared" si="0"/>
        <v>50.000372566742357</v>
      </c>
    </row>
  </sheetData>
  <mergeCells count="1">
    <mergeCell ref="A2:G2"/>
  </mergeCells>
  <pageMargins left="0.7" right="0.7" top="0.75" bottom="0.75" header="0.3" footer="0.3"/>
  <pageSetup paperSize="9" scale="8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8"/>
  <sheetViews>
    <sheetView workbookViewId="0">
      <selection activeCell="K13" sqref="K13"/>
    </sheetView>
  </sheetViews>
  <sheetFormatPr defaultRowHeight="15" x14ac:dyDescent="0.25"/>
  <cols>
    <col min="1" max="1" width="19.5703125" style="124" bestFit="1" customWidth="1"/>
    <col min="2" max="2" width="53.42578125" style="124" customWidth="1"/>
    <col min="3" max="3" width="13.28515625" customWidth="1"/>
    <col min="4" max="4" width="7.7109375" customWidth="1"/>
    <col min="5" max="5" width="13.28515625" customWidth="1"/>
    <col min="6" max="6" width="11.7109375" customWidth="1"/>
    <col min="9" max="10" width="11.7109375" bestFit="1" customWidth="1"/>
    <col min="12" max="12" width="10.140625" bestFit="1" customWidth="1"/>
  </cols>
  <sheetData>
    <row r="1" spans="1:10" ht="18" x14ac:dyDescent="0.25">
      <c r="A1" s="1"/>
      <c r="B1" s="1"/>
      <c r="C1" s="1"/>
      <c r="D1" s="1"/>
      <c r="E1" s="1"/>
      <c r="F1" s="2"/>
    </row>
    <row r="2" spans="1:10" ht="15.75" x14ac:dyDescent="0.25">
      <c r="A2" s="152" t="s">
        <v>3</v>
      </c>
      <c r="B2" s="153"/>
      <c r="C2" s="153"/>
      <c r="D2" s="153"/>
      <c r="E2" s="153"/>
      <c r="F2" s="153"/>
    </row>
    <row r="3" spans="1:10" ht="18" x14ac:dyDescent="0.25">
      <c r="A3" s="35"/>
      <c r="B3" s="35"/>
      <c r="C3" s="35"/>
      <c r="D3" s="35"/>
      <c r="E3" s="35"/>
      <c r="F3" s="52"/>
    </row>
    <row r="4" spans="1:10" ht="15.75" x14ac:dyDescent="0.25">
      <c r="A4" s="125" t="s">
        <v>22</v>
      </c>
      <c r="B4" s="125"/>
      <c r="C4" s="126"/>
      <c r="D4" s="126"/>
      <c r="E4" s="126"/>
      <c r="F4" s="126"/>
    </row>
    <row r="5" spans="1:10" ht="18" x14ac:dyDescent="0.25">
      <c r="A5" s="1"/>
      <c r="B5" s="1"/>
      <c r="C5" s="1"/>
      <c r="D5" s="1"/>
      <c r="E5" s="1"/>
      <c r="F5" s="127" t="s">
        <v>38</v>
      </c>
    </row>
    <row r="6" spans="1:10" ht="65.25" customHeight="1" x14ac:dyDescent="0.25">
      <c r="A6" s="12" t="s">
        <v>309</v>
      </c>
      <c r="B6" s="12" t="s">
        <v>310</v>
      </c>
      <c r="C6" s="12" t="s">
        <v>326</v>
      </c>
      <c r="D6" s="12" t="s">
        <v>313</v>
      </c>
      <c r="E6" s="12" t="s">
        <v>337</v>
      </c>
      <c r="F6" s="12" t="s">
        <v>281</v>
      </c>
    </row>
    <row r="7" spans="1:10" s="141" customFormat="1" ht="11.25" x14ac:dyDescent="0.2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13" t="s">
        <v>311</v>
      </c>
    </row>
    <row r="8" spans="1:10" s="14" customFormat="1" ht="30" x14ac:dyDescent="0.25">
      <c r="A8" s="128" t="s">
        <v>142</v>
      </c>
      <c r="B8" s="128" t="s">
        <v>143</v>
      </c>
      <c r="C8" s="179">
        <f>+C11+C31+C42+C55+C84+C123+C137+C142+C153+C159+C165</f>
        <v>20254820</v>
      </c>
      <c r="D8" s="113"/>
      <c r="E8" s="179">
        <f>+E11+E31+E42+E55+E84+E123+E137+E142+E153+E159+E165</f>
        <v>12147818.709999999</v>
      </c>
      <c r="F8" s="129">
        <f>IFERROR($E8/C8*100,"")</f>
        <v>59.974952677930482</v>
      </c>
    </row>
    <row r="9" spans="1:10" s="14" customFormat="1" x14ac:dyDescent="0.25">
      <c r="A9" s="136" t="s">
        <v>172</v>
      </c>
      <c r="B9" s="136" t="s">
        <v>173</v>
      </c>
      <c r="C9" s="202">
        <f>+C10</f>
        <v>2389500</v>
      </c>
      <c r="D9" s="137"/>
      <c r="E9" s="202">
        <f>+E10</f>
        <v>2110623.4900000002</v>
      </c>
      <c r="F9" s="138">
        <f t="shared" ref="F9:F56" si="0">IFERROR($E9/C9*100,"")</f>
        <v>88.329085164260306</v>
      </c>
      <c r="I9" s="204"/>
    </row>
    <row r="10" spans="1:10" s="14" customFormat="1" x14ac:dyDescent="0.25">
      <c r="A10" s="132" t="s">
        <v>174</v>
      </c>
      <c r="B10" s="132" t="s">
        <v>173</v>
      </c>
      <c r="C10" s="201">
        <f>+C11+C31</f>
        <v>2389500</v>
      </c>
      <c r="D10" s="134"/>
      <c r="E10" s="201">
        <f>+E11+E31</f>
        <v>2110623.4900000002</v>
      </c>
      <c r="F10" s="135">
        <f t="shared" si="0"/>
        <v>88.329085164260306</v>
      </c>
      <c r="I10" s="204"/>
    </row>
    <row r="11" spans="1:10" s="14" customFormat="1" x14ac:dyDescent="0.25">
      <c r="A11" s="142" t="s">
        <v>168</v>
      </c>
      <c r="B11" s="142" t="s">
        <v>169</v>
      </c>
      <c r="C11" s="199">
        <f>+C12</f>
        <v>2380000</v>
      </c>
      <c r="D11" s="144"/>
      <c r="E11" s="199">
        <f>+E12</f>
        <v>2109339.29</v>
      </c>
      <c r="F11" s="145">
        <f t="shared" si="0"/>
        <v>88.627701260504196</v>
      </c>
    </row>
    <row r="12" spans="1:10" s="14" customFormat="1" x14ac:dyDescent="0.25">
      <c r="A12" s="147" t="s">
        <v>170</v>
      </c>
      <c r="B12" s="147" t="s">
        <v>171</v>
      </c>
      <c r="C12" s="200">
        <f>+C13+C16+C20+C23+C25+C29</f>
        <v>2380000</v>
      </c>
      <c r="D12" s="149"/>
      <c r="E12" s="200">
        <f>+E13+E16+E25</f>
        <v>2109339.29</v>
      </c>
      <c r="F12" s="150">
        <f t="shared" si="0"/>
        <v>88.627701260504196</v>
      </c>
    </row>
    <row r="13" spans="1:10" s="14" customFormat="1" x14ac:dyDescent="0.25">
      <c r="A13" s="18" t="s">
        <v>175</v>
      </c>
      <c r="B13" s="18" t="s">
        <v>176</v>
      </c>
      <c r="C13" s="198">
        <f>+C14+C15</f>
        <v>0</v>
      </c>
      <c r="D13" s="131"/>
      <c r="E13" s="198">
        <v>0</v>
      </c>
      <c r="F13" s="106" t="str">
        <f t="shared" si="0"/>
        <v/>
      </c>
    </row>
    <row r="14" spans="1:10" s="14" customFormat="1" x14ac:dyDescent="0.25">
      <c r="A14" s="18" t="s">
        <v>177</v>
      </c>
      <c r="B14" s="18" t="s">
        <v>178</v>
      </c>
      <c r="C14" s="198"/>
      <c r="D14" s="131"/>
      <c r="E14" s="198"/>
      <c r="F14" s="106" t="str">
        <f t="shared" si="0"/>
        <v/>
      </c>
    </row>
    <row r="15" spans="1:10" s="14" customFormat="1" x14ac:dyDescent="0.25">
      <c r="A15" s="18" t="s">
        <v>179</v>
      </c>
      <c r="B15" s="18" t="s">
        <v>180</v>
      </c>
      <c r="C15" s="198"/>
      <c r="D15" s="131"/>
      <c r="E15" s="198"/>
      <c r="F15" s="106" t="str">
        <f t="shared" si="0"/>
        <v/>
      </c>
      <c r="J15" s="204"/>
    </row>
    <row r="16" spans="1:10" s="14" customFormat="1" x14ac:dyDescent="0.25">
      <c r="A16" s="18" t="s">
        <v>181</v>
      </c>
      <c r="B16" s="18" t="s">
        <v>182</v>
      </c>
      <c r="C16" s="198">
        <f>+C17+C18+C19</f>
        <v>294000</v>
      </c>
      <c r="D16" s="131"/>
      <c r="E16" s="198">
        <f>+E17+E18+E19</f>
        <v>22405.95</v>
      </c>
      <c r="F16" s="106">
        <f t="shared" si="0"/>
        <v>7.6210714285714287</v>
      </c>
    </row>
    <row r="17" spans="1:10" s="14" customFormat="1" x14ac:dyDescent="0.25">
      <c r="A17" s="18" t="s">
        <v>183</v>
      </c>
      <c r="B17" s="18" t="s">
        <v>184</v>
      </c>
      <c r="C17" s="198"/>
      <c r="D17" s="131"/>
      <c r="E17" s="198"/>
      <c r="F17" s="106" t="str">
        <f t="shared" si="0"/>
        <v/>
      </c>
      <c r="J17" s="204"/>
    </row>
    <row r="18" spans="1:10" s="182" customFormat="1" x14ac:dyDescent="0.25">
      <c r="A18" s="203">
        <v>3225</v>
      </c>
      <c r="B18" s="18" t="s">
        <v>323</v>
      </c>
      <c r="C18" s="198"/>
      <c r="D18" s="131"/>
      <c r="E18" s="198"/>
      <c r="F18" s="106"/>
    </row>
    <row r="19" spans="1:10" s="14" customFormat="1" x14ac:dyDescent="0.25">
      <c r="A19" s="18" t="s">
        <v>185</v>
      </c>
      <c r="B19" s="18" t="s">
        <v>186</v>
      </c>
      <c r="C19" s="198">
        <v>294000</v>
      </c>
      <c r="D19" s="131"/>
      <c r="E19" s="198">
        <v>22405.95</v>
      </c>
      <c r="F19" s="106">
        <f t="shared" si="0"/>
        <v>7.6210714285714287</v>
      </c>
    </row>
    <row r="20" spans="1:10" s="14" customFormat="1" x14ac:dyDescent="0.25">
      <c r="A20" s="18" t="s">
        <v>187</v>
      </c>
      <c r="B20" s="18" t="s">
        <v>188</v>
      </c>
      <c r="C20" s="198"/>
      <c r="D20" s="131"/>
      <c r="E20" s="198"/>
      <c r="F20" s="106" t="str">
        <f t="shared" si="0"/>
        <v/>
      </c>
    </row>
    <row r="21" spans="1:10" s="14" customFormat="1" ht="30" x14ac:dyDescent="0.25">
      <c r="A21" s="18" t="s">
        <v>189</v>
      </c>
      <c r="B21" s="18" t="s">
        <v>190</v>
      </c>
      <c r="C21" s="198"/>
      <c r="D21" s="131"/>
      <c r="E21" s="198"/>
      <c r="F21" s="106" t="str">
        <f t="shared" si="0"/>
        <v/>
      </c>
    </row>
    <row r="22" spans="1:10" s="14" customFormat="1" x14ac:dyDescent="0.25">
      <c r="A22" s="18" t="s">
        <v>191</v>
      </c>
      <c r="B22" s="18" t="s">
        <v>192</v>
      </c>
      <c r="C22" s="198"/>
      <c r="D22" s="131"/>
      <c r="E22" s="198"/>
      <c r="F22" s="106" t="str">
        <f t="shared" si="0"/>
        <v/>
      </c>
    </row>
    <row r="23" spans="1:10" x14ac:dyDescent="0.25">
      <c r="A23" s="18" t="s">
        <v>226</v>
      </c>
      <c r="B23" s="18" t="s">
        <v>227</v>
      </c>
      <c r="C23" s="198"/>
      <c r="D23" s="17"/>
      <c r="E23" s="198"/>
      <c r="F23" s="106" t="str">
        <f t="shared" si="0"/>
        <v/>
      </c>
      <c r="J23" s="154"/>
    </row>
    <row r="24" spans="1:10" x14ac:dyDescent="0.25">
      <c r="A24" s="18" t="s">
        <v>228</v>
      </c>
      <c r="B24" s="18" t="s">
        <v>229</v>
      </c>
      <c r="C24" s="198"/>
      <c r="D24" s="17"/>
      <c r="E24" s="198"/>
      <c r="F24" s="106" t="str">
        <f t="shared" si="0"/>
        <v/>
      </c>
      <c r="J24" s="154"/>
    </row>
    <row r="25" spans="1:10" x14ac:dyDescent="0.25">
      <c r="A25" s="18" t="s">
        <v>193</v>
      </c>
      <c r="B25" s="18" t="s">
        <v>194</v>
      </c>
      <c r="C25" s="198">
        <f>+C26+C27+C28</f>
        <v>2086000</v>
      </c>
      <c r="D25" s="17"/>
      <c r="E25" s="198">
        <f>+E26+E27+E28</f>
        <v>2086933.34</v>
      </c>
      <c r="F25" s="106">
        <f t="shared" si="0"/>
        <v>100.04474304889742</v>
      </c>
      <c r="J25" s="154"/>
    </row>
    <row r="26" spans="1:10" x14ac:dyDescent="0.25">
      <c r="A26" s="18" t="s">
        <v>195</v>
      </c>
      <c r="B26" s="18" t="s">
        <v>196</v>
      </c>
      <c r="C26" s="198"/>
      <c r="D26" s="17"/>
      <c r="E26" s="198"/>
      <c r="F26" s="106" t="str">
        <f t="shared" si="0"/>
        <v/>
      </c>
    </row>
    <row r="27" spans="1:10" x14ac:dyDescent="0.25">
      <c r="A27" s="18" t="s">
        <v>197</v>
      </c>
      <c r="B27" s="18" t="s">
        <v>198</v>
      </c>
      <c r="C27" s="198">
        <v>0</v>
      </c>
      <c r="D27" s="17"/>
      <c r="E27" s="198"/>
      <c r="F27" s="106" t="str">
        <f t="shared" si="0"/>
        <v/>
      </c>
    </row>
    <row r="28" spans="1:10" x14ac:dyDescent="0.25">
      <c r="A28" s="18" t="s">
        <v>199</v>
      </c>
      <c r="B28" s="18" t="s">
        <v>163</v>
      </c>
      <c r="C28" s="198">
        <v>2086000</v>
      </c>
      <c r="D28" s="17"/>
      <c r="E28" s="198">
        <v>2086933.34</v>
      </c>
      <c r="F28" s="106">
        <f t="shared" si="0"/>
        <v>100.04474304889742</v>
      </c>
    </row>
    <row r="29" spans="1:10" x14ac:dyDescent="0.25">
      <c r="A29" s="18" t="s">
        <v>200</v>
      </c>
      <c r="B29" s="18" t="s">
        <v>201</v>
      </c>
      <c r="C29" s="198"/>
      <c r="D29" s="17"/>
      <c r="E29" s="130"/>
      <c r="F29" s="106" t="str">
        <f t="shared" si="0"/>
        <v/>
      </c>
    </row>
    <row r="30" spans="1:10" ht="30" x14ac:dyDescent="0.25">
      <c r="A30" s="18" t="s">
        <v>202</v>
      </c>
      <c r="B30" s="18" t="s">
        <v>203</v>
      </c>
      <c r="C30" s="130"/>
      <c r="D30" s="17"/>
      <c r="E30" s="130"/>
      <c r="F30" s="106" t="str">
        <f t="shared" si="0"/>
        <v/>
      </c>
      <c r="I30" s="154"/>
    </row>
    <row r="31" spans="1:10" x14ac:dyDescent="0.25">
      <c r="A31" s="142" t="s">
        <v>274</v>
      </c>
      <c r="B31" s="142" t="s">
        <v>275</v>
      </c>
      <c r="C31" s="199">
        <f>+C32</f>
        <v>9500</v>
      </c>
      <c r="D31" s="146"/>
      <c r="E31" s="199">
        <f>+E32</f>
        <v>1284.2</v>
      </c>
      <c r="F31" s="145">
        <f t="shared" si="0"/>
        <v>13.517894736842106</v>
      </c>
    </row>
    <row r="32" spans="1:10" ht="30" x14ac:dyDescent="0.25">
      <c r="A32" s="147" t="s">
        <v>303</v>
      </c>
      <c r="B32" s="147" t="s">
        <v>304</v>
      </c>
      <c r="C32" s="200">
        <f>+C33</f>
        <v>9500</v>
      </c>
      <c r="D32" s="151"/>
      <c r="E32" s="200">
        <f>+E33</f>
        <v>1284.2</v>
      </c>
      <c r="F32" s="150">
        <f t="shared" si="0"/>
        <v>13.517894736842106</v>
      </c>
    </row>
    <row r="33" spans="1:12" ht="30" x14ac:dyDescent="0.25">
      <c r="A33" s="147" t="s">
        <v>278</v>
      </c>
      <c r="B33" s="147" t="s">
        <v>279</v>
      </c>
      <c r="C33" s="200">
        <f>+C34+C37+C39</f>
        <v>9500</v>
      </c>
      <c r="D33" s="151"/>
      <c r="E33" s="200">
        <f>+E34+E39</f>
        <v>1284.2</v>
      </c>
      <c r="F33" s="150">
        <f t="shared" si="0"/>
        <v>13.517894736842106</v>
      </c>
    </row>
    <row r="34" spans="1:12" x14ac:dyDescent="0.25">
      <c r="A34" s="18" t="s">
        <v>175</v>
      </c>
      <c r="B34" s="18" t="s">
        <v>176</v>
      </c>
      <c r="C34" s="198">
        <f>+C35+C36</f>
        <v>3500</v>
      </c>
      <c r="D34" s="17"/>
      <c r="E34" s="130"/>
      <c r="F34" s="106">
        <f t="shared" si="0"/>
        <v>0</v>
      </c>
    </row>
    <row r="35" spans="1:12" x14ac:dyDescent="0.25">
      <c r="A35" s="18" t="s">
        <v>177</v>
      </c>
      <c r="B35" s="18" t="s">
        <v>178</v>
      </c>
      <c r="C35" s="198">
        <v>3000</v>
      </c>
      <c r="D35" s="17"/>
      <c r="E35" s="130"/>
      <c r="F35" s="106">
        <f t="shared" si="0"/>
        <v>0</v>
      </c>
      <c r="J35" s="154"/>
      <c r="L35" s="154"/>
    </row>
    <row r="36" spans="1:12" x14ac:dyDescent="0.25">
      <c r="A36" s="18" t="s">
        <v>179</v>
      </c>
      <c r="B36" s="18" t="s">
        <v>180</v>
      </c>
      <c r="C36" s="198">
        <v>500</v>
      </c>
      <c r="D36" s="17"/>
      <c r="E36" s="130"/>
      <c r="F36" s="106">
        <f t="shared" si="0"/>
        <v>0</v>
      </c>
    </row>
    <row r="37" spans="1:12" x14ac:dyDescent="0.25">
      <c r="A37" s="18" t="s">
        <v>181</v>
      </c>
      <c r="B37" s="18" t="s">
        <v>182</v>
      </c>
      <c r="C37" s="198">
        <v>1100</v>
      </c>
      <c r="D37" s="17"/>
      <c r="E37" s="130"/>
      <c r="F37" s="106">
        <f t="shared" si="0"/>
        <v>0</v>
      </c>
      <c r="L37" s="154"/>
    </row>
    <row r="38" spans="1:12" x14ac:dyDescent="0.25">
      <c r="A38" s="18" t="s">
        <v>183</v>
      </c>
      <c r="B38" s="18" t="s">
        <v>184</v>
      </c>
      <c r="C38" s="198">
        <v>1100</v>
      </c>
      <c r="D38" s="17"/>
      <c r="E38" s="130"/>
      <c r="F38" s="106">
        <f t="shared" si="0"/>
        <v>0</v>
      </c>
    </row>
    <row r="39" spans="1:12" x14ac:dyDescent="0.25">
      <c r="A39" s="18" t="s">
        <v>193</v>
      </c>
      <c r="B39" s="18" t="s">
        <v>194</v>
      </c>
      <c r="C39" s="198">
        <f>+C40</f>
        <v>4900</v>
      </c>
      <c r="D39" s="17"/>
      <c r="E39" s="198">
        <f>+E40</f>
        <v>1284.2</v>
      </c>
      <c r="F39" s="106">
        <f t="shared" si="0"/>
        <v>26.208163265306123</v>
      </c>
    </row>
    <row r="40" spans="1:12" x14ac:dyDescent="0.25">
      <c r="A40" s="18" t="s">
        <v>197</v>
      </c>
      <c r="B40" s="18" t="s">
        <v>198</v>
      </c>
      <c r="C40" s="198">
        <v>4900</v>
      </c>
      <c r="D40" s="17"/>
      <c r="E40" s="198">
        <v>1284.2</v>
      </c>
      <c r="F40" s="106">
        <f t="shared" si="0"/>
        <v>26.208163265306123</v>
      </c>
    </row>
    <row r="41" spans="1:12" x14ac:dyDescent="0.25">
      <c r="A41" s="132" t="s">
        <v>272</v>
      </c>
      <c r="B41" s="132" t="s">
        <v>273</v>
      </c>
      <c r="C41" s="201">
        <f>+C42</f>
        <v>1029420</v>
      </c>
      <c r="D41" s="140"/>
      <c r="E41" s="201">
        <f>+E42</f>
        <v>559377.24</v>
      </c>
      <c r="F41" s="135">
        <f t="shared" si="0"/>
        <v>54.339068601736898</v>
      </c>
    </row>
    <row r="42" spans="1:12" x14ac:dyDescent="0.25">
      <c r="A42" s="142" t="s">
        <v>168</v>
      </c>
      <c r="B42" s="142" t="s">
        <v>169</v>
      </c>
      <c r="C42" s="199">
        <f>+C43</f>
        <v>1029420</v>
      </c>
      <c r="D42" s="146"/>
      <c r="E42" s="199">
        <f>+E43</f>
        <v>559377.24</v>
      </c>
      <c r="F42" s="145">
        <f t="shared" si="0"/>
        <v>54.339068601736898</v>
      </c>
    </row>
    <row r="43" spans="1:12" ht="30" x14ac:dyDescent="0.25">
      <c r="A43" s="147" t="s">
        <v>270</v>
      </c>
      <c r="B43" s="147" t="s">
        <v>271</v>
      </c>
      <c r="C43" s="200">
        <f>+C44+C47+C51</f>
        <v>1029420</v>
      </c>
      <c r="D43" s="151"/>
      <c r="E43" s="200">
        <f>+E44+E47+E49+E51</f>
        <v>559377.24</v>
      </c>
      <c r="F43" s="150">
        <f t="shared" si="0"/>
        <v>54.339068601736898</v>
      </c>
    </row>
    <row r="44" spans="1:12" x14ac:dyDescent="0.25">
      <c r="A44" s="18" t="s">
        <v>181</v>
      </c>
      <c r="B44" s="18" t="s">
        <v>182</v>
      </c>
      <c r="C44" s="198">
        <f>+C45+C46</f>
        <v>71220</v>
      </c>
      <c r="D44" s="17"/>
      <c r="E44" s="198">
        <f>+E45+E46</f>
        <v>44464.2</v>
      </c>
      <c r="F44" s="106">
        <f t="shared" si="0"/>
        <v>62.432181971356357</v>
      </c>
    </row>
    <row r="45" spans="1:12" x14ac:dyDescent="0.25">
      <c r="A45" s="18" t="s">
        <v>206</v>
      </c>
      <c r="B45" s="18" t="s">
        <v>207</v>
      </c>
      <c r="C45" s="198"/>
      <c r="D45" s="17"/>
      <c r="E45" s="198"/>
      <c r="F45" s="106" t="str">
        <f t="shared" si="0"/>
        <v/>
      </c>
    </row>
    <row r="46" spans="1:12" x14ac:dyDescent="0.25">
      <c r="A46" s="18" t="s">
        <v>185</v>
      </c>
      <c r="B46" s="18" t="s">
        <v>186</v>
      </c>
      <c r="C46" s="198">
        <v>71220</v>
      </c>
      <c r="D46" s="17"/>
      <c r="E46" s="198">
        <v>44464.2</v>
      </c>
      <c r="F46" s="106">
        <f t="shared" si="0"/>
        <v>62.432181971356357</v>
      </c>
    </row>
    <row r="47" spans="1:12" x14ac:dyDescent="0.25">
      <c r="A47" s="18" t="s">
        <v>187</v>
      </c>
      <c r="B47" s="18" t="s">
        <v>188</v>
      </c>
      <c r="C47" s="198">
        <f>+C48</f>
        <v>50980</v>
      </c>
      <c r="D47" s="17"/>
      <c r="E47" s="198">
        <f>+E48</f>
        <v>27589.77</v>
      </c>
      <c r="F47" s="106">
        <f t="shared" si="0"/>
        <v>54.118811298548451</v>
      </c>
    </row>
    <row r="48" spans="1:12" ht="30" x14ac:dyDescent="0.25">
      <c r="A48" s="18" t="s">
        <v>189</v>
      </c>
      <c r="B48" s="18" t="s">
        <v>190</v>
      </c>
      <c r="C48" s="198">
        <v>50980</v>
      </c>
      <c r="D48" s="17"/>
      <c r="E48" s="198">
        <v>27589.77</v>
      </c>
      <c r="F48" s="106">
        <f t="shared" si="0"/>
        <v>54.118811298548451</v>
      </c>
    </row>
    <row r="49" spans="1:6" x14ac:dyDescent="0.25">
      <c r="A49" s="203">
        <v>42</v>
      </c>
      <c r="B49" s="18" t="s">
        <v>194</v>
      </c>
      <c r="C49" s="198"/>
      <c r="D49" s="17"/>
      <c r="E49" s="198">
        <f>+E50</f>
        <v>33709.89</v>
      </c>
      <c r="F49" s="106"/>
    </row>
    <row r="50" spans="1:6" x14ac:dyDescent="0.25">
      <c r="A50" s="203">
        <v>4222</v>
      </c>
      <c r="B50" s="18" t="s">
        <v>324</v>
      </c>
      <c r="C50" s="198"/>
      <c r="D50" s="17"/>
      <c r="E50" s="198">
        <v>33709.89</v>
      </c>
      <c r="F50" s="106"/>
    </row>
    <row r="51" spans="1:6" x14ac:dyDescent="0.25">
      <c r="A51" s="18" t="s">
        <v>200</v>
      </c>
      <c r="B51" s="18" t="s">
        <v>201</v>
      </c>
      <c r="C51" s="198">
        <f>+C52</f>
        <v>907220</v>
      </c>
      <c r="D51" s="17"/>
      <c r="E51" s="198">
        <f>+E52</f>
        <v>453613.38</v>
      </c>
      <c r="F51" s="106">
        <f t="shared" si="0"/>
        <v>50.000372566742357</v>
      </c>
    </row>
    <row r="52" spans="1:6" ht="30" x14ac:dyDescent="0.25">
      <c r="A52" s="18" t="s">
        <v>202</v>
      </c>
      <c r="B52" s="18" t="s">
        <v>203</v>
      </c>
      <c r="C52" s="198">
        <v>907220</v>
      </c>
      <c r="D52" s="17"/>
      <c r="E52" s="198">
        <v>453613.38</v>
      </c>
      <c r="F52" s="106">
        <f t="shared" si="0"/>
        <v>50.000372566742357</v>
      </c>
    </row>
    <row r="53" spans="1:6" x14ac:dyDescent="0.25">
      <c r="A53" s="136" t="s">
        <v>144</v>
      </c>
      <c r="B53" s="136" t="s">
        <v>145</v>
      </c>
      <c r="C53" s="202">
        <f>+C54</f>
        <v>287800</v>
      </c>
      <c r="D53" s="139"/>
      <c r="E53" s="202">
        <f>+E54</f>
        <v>44353.05</v>
      </c>
      <c r="F53" s="138">
        <f t="shared" si="0"/>
        <v>15.411066712995137</v>
      </c>
    </row>
    <row r="54" spans="1:6" x14ac:dyDescent="0.25">
      <c r="A54" s="132" t="s">
        <v>146</v>
      </c>
      <c r="B54" s="132" t="s">
        <v>145</v>
      </c>
      <c r="C54" s="201">
        <f>+C55</f>
        <v>287800</v>
      </c>
      <c r="D54" s="140"/>
      <c r="E54" s="201">
        <f>+E55</f>
        <v>44353.05</v>
      </c>
      <c r="F54" s="135">
        <f t="shared" si="0"/>
        <v>15.411066712995137</v>
      </c>
    </row>
    <row r="55" spans="1:6" x14ac:dyDescent="0.25">
      <c r="A55" s="142" t="s">
        <v>168</v>
      </c>
      <c r="B55" s="142" t="s">
        <v>169</v>
      </c>
      <c r="C55" s="199">
        <f>+C56</f>
        <v>287800</v>
      </c>
      <c r="D55" s="146"/>
      <c r="E55" s="199">
        <f>+E56</f>
        <v>44353.05</v>
      </c>
      <c r="F55" s="145">
        <f t="shared" si="0"/>
        <v>15.411066712995137</v>
      </c>
    </row>
    <row r="56" spans="1:6" x14ac:dyDescent="0.25">
      <c r="A56" s="147" t="s">
        <v>170</v>
      </c>
      <c r="B56" s="147" t="s">
        <v>171</v>
      </c>
      <c r="C56" s="200">
        <f>+C57+C61+C67+C71+C74+C76</f>
        <v>287800</v>
      </c>
      <c r="D56" s="151"/>
      <c r="E56" s="200">
        <f>+E61+E67+E76</f>
        <v>44353.05</v>
      </c>
      <c r="F56" s="150">
        <f t="shared" si="0"/>
        <v>15.411066712995137</v>
      </c>
    </row>
    <row r="57" spans="1:6" x14ac:dyDescent="0.25">
      <c r="A57" s="18" t="s">
        <v>175</v>
      </c>
      <c r="B57" s="18" t="s">
        <v>176</v>
      </c>
      <c r="C57" s="198">
        <f>SUM(C58:C60)</f>
        <v>185000</v>
      </c>
      <c r="D57" s="17"/>
      <c r="E57" s="198"/>
      <c r="F57" s="106">
        <f t="shared" ref="F57:F120" si="1">IFERROR($E57/C57*100,"")</f>
        <v>0</v>
      </c>
    </row>
    <row r="58" spans="1:6" x14ac:dyDescent="0.25">
      <c r="A58" s="18" t="s">
        <v>177</v>
      </c>
      <c r="B58" s="18" t="s">
        <v>178</v>
      </c>
      <c r="C58" s="198">
        <v>49500</v>
      </c>
      <c r="D58" s="17"/>
      <c r="E58" s="198"/>
      <c r="F58" s="106">
        <f t="shared" si="1"/>
        <v>0</v>
      </c>
    </row>
    <row r="59" spans="1:6" x14ac:dyDescent="0.25">
      <c r="A59" s="18" t="s">
        <v>204</v>
      </c>
      <c r="B59" s="18" t="s">
        <v>205</v>
      </c>
      <c r="C59" s="198">
        <v>127200</v>
      </c>
      <c r="D59" s="17"/>
      <c r="E59" s="198"/>
      <c r="F59" s="106">
        <f t="shared" si="1"/>
        <v>0</v>
      </c>
    </row>
    <row r="60" spans="1:6" x14ac:dyDescent="0.25">
      <c r="A60" s="18" t="s">
        <v>179</v>
      </c>
      <c r="B60" s="18" t="s">
        <v>180</v>
      </c>
      <c r="C60" s="198">
        <v>8300</v>
      </c>
      <c r="D60" s="17"/>
      <c r="E60" s="198"/>
      <c r="F60" s="106">
        <f t="shared" si="1"/>
        <v>0</v>
      </c>
    </row>
    <row r="61" spans="1:6" x14ac:dyDescent="0.25">
      <c r="A61" s="18" t="s">
        <v>181</v>
      </c>
      <c r="B61" s="18" t="s">
        <v>182</v>
      </c>
      <c r="C61" s="198">
        <f>SUM(C62:C66)</f>
        <v>48600</v>
      </c>
      <c r="D61" s="17"/>
      <c r="E61" s="198">
        <f>+E62+E63+E64+E65+E66</f>
        <v>3885.68</v>
      </c>
      <c r="F61" s="106">
        <f t="shared" si="1"/>
        <v>7.9952263374485595</v>
      </c>
    </row>
    <row r="62" spans="1:6" x14ac:dyDescent="0.25">
      <c r="A62" s="18" t="s">
        <v>206</v>
      </c>
      <c r="B62" s="18" t="s">
        <v>207</v>
      </c>
      <c r="C62" s="198">
        <v>34000</v>
      </c>
      <c r="D62" s="17"/>
      <c r="E62" s="198">
        <v>718.25</v>
      </c>
      <c r="F62" s="106">
        <f t="shared" si="1"/>
        <v>2.1125000000000003</v>
      </c>
    </row>
    <row r="63" spans="1:6" x14ac:dyDescent="0.25">
      <c r="A63" s="18" t="s">
        <v>208</v>
      </c>
      <c r="B63" s="18" t="s">
        <v>209</v>
      </c>
      <c r="C63" s="130"/>
      <c r="D63" s="17"/>
      <c r="E63" s="198"/>
      <c r="F63" s="106" t="str">
        <f t="shared" si="1"/>
        <v/>
      </c>
    </row>
    <row r="64" spans="1:6" x14ac:dyDescent="0.25">
      <c r="A64" s="18" t="s">
        <v>210</v>
      </c>
      <c r="B64" s="18" t="s">
        <v>211</v>
      </c>
      <c r="C64" s="198">
        <v>7100</v>
      </c>
      <c r="D64" s="17"/>
      <c r="E64" s="198">
        <v>3167.43</v>
      </c>
      <c r="F64" s="106">
        <f t="shared" si="1"/>
        <v>44.61169014084507</v>
      </c>
    </row>
    <row r="65" spans="1:6" x14ac:dyDescent="0.25">
      <c r="A65" s="18" t="s">
        <v>212</v>
      </c>
      <c r="B65" s="18" t="s">
        <v>213</v>
      </c>
      <c r="C65" s="198">
        <v>7500</v>
      </c>
      <c r="D65" s="17"/>
      <c r="E65" s="198"/>
      <c r="F65" s="106">
        <f t="shared" si="1"/>
        <v>0</v>
      </c>
    </row>
    <row r="66" spans="1:6" x14ac:dyDescent="0.25">
      <c r="A66" s="18" t="s">
        <v>214</v>
      </c>
      <c r="B66" s="18" t="s">
        <v>215</v>
      </c>
      <c r="C66" s="130"/>
      <c r="D66" s="17"/>
      <c r="E66" s="198"/>
      <c r="F66" s="106" t="str">
        <f t="shared" si="1"/>
        <v/>
      </c>
    </row>
    <row r="67" spans="1:6" x14ac:dyDescent="0.25">
      <c r="A67" s="18" t="s">
        <v>187</v>
      </c>
      <c r="B67" s="18" t="s">
        <v>188</v>
      </c>
      <c r="C67" s="198">
        <f>SUM(C68:C70)</f>
        <v>100</v>
      </c>
      <c r="D67" s="17"/>
      <c r="E67" s="198">
        <f>+E68+E69+E70+E71</f>
        <v>2818.07</v>
      </c>
      <c r="F67" s="106">
        <f t="shared" si="1"/>
        <v>2818.07</v>
      </c>
    </row>
    <row r="68" spans="1:6" ht="30" x14ac:dyDescent="0.25">
      <c r="A68" s="18" t="s">
        <v>189</v>
      </c>
      <c r="B68" s="18" t="s">
        <v>190</v>
      </c>
      <c r="C68" s="130"/>
      <c r="D68" s="17"/>
      <c r="E68" s="198"/>
      <c r="F68" s="106" t="str">
        <f t="shared" si="1"/>
        <v/>
      </c>
    </row>
    <row r="69" spans="1:6" ht="30" x14ac:dyDescent="0.25">
      <c r="A69" s="18" t="s">
        <v>216</v>
      </c>
      <c r="B69" s="18" t="s">
        <v>217</v>
      </c>
      <c r="C69" s="130"/>
      <c r="D69" s="17"/>
      <c r="E69" s="198"/>
      <c r="F69" s="106" t="str">
        <f t="shared" si="1"/>
        <v/>
      </c>
    </row>
    <row r="70" spans="1:6" x14ac:dyDescent="0.25">
      <c r="A70" s="18" t="s">
        <v>218</v>
      </c>
      <c r="B70" s="18" t="s">
        <v>219</v>
      </c>
      <c r="C70" s="198">
        <v>100</v>
      </c>
      <c r="D70" s="17"/>
      <c r="E70" s="198">
        <v>2818.07</v>
      </c>
      <c r="F70" s="106">
        <f t="shared" si="1"/>
        <v>2818.07</v>
      </c>
    </row>
    <row r="71" spans="1:6" x14ac:dyDescent="0.25">
      <c r="A71" s="18" t="s">
        <v>220</v>
      </c>
      <c r="B71" s="18" t="s">
        <v>221</v>
      </c>
      <c r="C71" s="198">
        <f>+C72+C73</f>
        <v>2000</v>
      </c>
      <c r="D71" s="17"/>
      <c r="E71" s="198"/>
      <c r="F71" s="106">
        <f t="shared" si="1"/>
        <v>0</v>
      </c>
    </row>
    <row r="72" spans="1:6" x14ac:dyDescent="0.25">
      <c r="A72" s="18" t="s">
        <v>222</v>
      </c>
      <c r="B72" s="18" t="s">
        <v>223</v>
      </c>
      <c r="C72" s="198">
        <v>2000</v>
      </c>
      <c r="D72" s="17"/>
      <c r="E72" s="198"/>
      <c r="F72" s="106">
        <f t="shared" si="1"/>
        <v>0</v>
      </c>
    </row>
    <row r="73" spans="1:6" x14ac:dyDescent="0.25">
      <c r="A73" s="18" t="s">
        <v>224</v>
      </c>
      <c r="B73" s="18" t="s">
        <v>225</v>
      </c>
      <c r="C73" s="198"/>
      <c r="D73" s="17"/>
      <c r="E73" s="198"/>
      <c r="F73" s="106" t="str">
        <f t="shared" si="1"/>
        <v/>
      </c>
    </row>
    <row r="74" spans="1:6" x14ac:dyDescent="0.25">
      <c r="A74" s="18" t="s">
        <v>226</v>
      </c>
      <c r="B74" s="18" t="s">
        <v>227</v>
      </c>
      <c r="C74" s="198">
        <f>+C75</f>
        <v>1000</v>
      </c>
      <c r="D74" s="17"/>
      <c r="E74" s="198"/>
      <c r="F74" s="106">
        <f t="shared" si="1"/>
        <v>0</v>
      </c>
    </row>
    <row r="75" spans="1:6" x14ac:dyDescent="0.25">
      <c r="A75" s="18" t="s">
        <v>228</v>
      </c>
      <c r="B75" s="18" t="s">
        <v>229</v>
      </c>
      <c r="C75" s="198">
        <v>1000</v>
      </c>
      <c r="D75" s="17"/>
      <c r="E75" s="198"/>
      <c r="F75" s="106">
        <f t="shared" si="1"/>
        <v>0</v>
      </c>
    </row>
    <row r="76" spans="1:6" x14ac:dyDescent="0.25">
      <c r="A76" s="18" t="s">
        <v>193</v>
      </c>
      <c r="B76" s="18" t="s">
        <v>194</v>
      </c>
      <c r="C76" s="198">
        <f>SUM(C77:C81)</f>
        <v>51100</v>
      </c>
      <c r="D76" s="17"/>
      <c r="E76" s="198">
        <f>+E77+E78+E79+E80+E81</f>
        <v>37649.300000000003</v>
      </c>
      <c r="F76" s="106">
        <f t="shared" si="1"/>
        <v>73.677690802348337</v>
      </c>
    </row>
    <row r="77" spans="1:6" x14ac:dyDescent="0.25">
      <c r="A77" s="18" t="s">
        <v>195</v>
      </c>
      <c r="B77" s="18" t="s">
        <v>196</v>
      </c>
      <c r="C77" s="198">
        <v>1500</v>
      </c>
      <c r="D77" s="17"/>
      <c r="E77" s="198">
        <v>1711.19</v>
      </c>
      <c r="F77" s="106">
        <f t="shared" si="1"/>
        <v>114.07933333333334</v>
      </c>
    </row>
    <row r="78" spans="1:6" x14ac:dyDescent="0.25">
      <c r="A78" s="18" t="s">
        <v>305</v>
      </c>
      <c r="B78" s="18" t="s">
        <v>306</v>
      </c>
      <c r="C78" s="130"/>
      <c r="D78" s="17"/>
      <c r="E78" s="198"/>
      <c r="F78" s="106" t="str">
        <f t="shared" si="1"/>
        <v/>
      </c>
    </row>
    <row r="79" spans="1:6" x14ac:dyDescent="0.25">
      <c r="A79" s="18" t="s">
        <v>197</v>
      </c>
      <c r="B79" s="18" t="s">
        <v>198</v>
      </c>
      <c r="C79" s="198">
        <v>45600</v>
      </c>
      <c r="D79" s="17"/>
      <c r="E79" s="198">
        <v>18117.88</v>
      </c>
      <c r="F79" s="106">
        <f t="shared" si="1"/>
        <v>39.732192982456141</v>
      </c>
    </row>
    <row r="80" spans="1:6" x14ac:dyDescent="0.25">
      <c r="A80" s="18" t="s">
        <v>230</v>
      </c>
      <c r="B80" s="18" t="s">
        <v>231</v>
      </c>
      <c r="C80" s="130"/>
      <c r="D80" s="17"/>
      <c r="E80" s="198"/>
      <c r="F80" s="106" t="str">
        <f t="shared" si="1"/>
        <v/>
      </c>
    </row>
    <row r="81" spans="1:6" x14ac:dyDescent="0.25">
      <c r="A81" s="18" t="s">
        <v>232</v>
      </c>
      <c r="B81" s="18" t="s">
        <v>233</v>
      </c>
      <c r="C81" s="198">
        <v>4000</v>
      </c>
      <c r="D81" s="17"/>
      <c r="E81" s="198">
        <v>17820.23</v>
      </c>
      <c r="F81" s="106">
        <f t="shared" si="1"/>
        <v>445.50574999999998</v>
      </c>
    </row>
    <row r="82" spans="1:6" x14ac:dyDescent="0.25">
      <c r="A82" s="136" t="s">
        <v>147</v>
      </c>
      <c r="B82" s="136" t="s">
        <v>148</v>
      </c>
      <c r="C82" s="202">
        <f>+C83</f>
        <v>15452600</v>
      </c>
      <c r="D82" s="139"/>
      <c r="E82" s="202">
        <f>+E83</f>
        <v>9125815.9899999984</v>
      </c>
      <c r="F82" s="138">
        <f t="shared" si="1"/>
        <v>59.056831795296574</v>
      </c>
    </row>
    <row r="83" spans="1:6" x14ac:dyDescent="0.25">
      <c r="A83" s="132" t="s">
        <v>149</v>
      </c>
      <c r="B83" s="132" t="s">
        <v>150</v>
      </c>
      <c r="C83" s="201">
        <f>+C84</f>
        <v>15452600</v>
      </c>
      <c r="D83" s="140"/>
      <c r="E83" s="201">
        <f>+E84</f>
        <v>9125815.9899999984</v>
      </c>
      <c r="F83" s="135">
        <f t="shared" si="1"/>
        <v>59.056831795296574</v>
      </c>
    </row>
    <row r="84" spans="1:6" x14ac:dyDescent="0.25">
      <c r="A84" s="142" t="s">
        <v>168</v>
      </c>
      <c r="B84" s="142" t="s">
        <v>169</v>
      </c>
      <c r="C84" s="199">
        <f>SUM(C85)</f>
        <v>15452600</v>
      </c>
      <c r="D84" s="146"/>
      <c r="E84" s="199">
        <f>+E85</f>
        <v>9125815.9899999984</v>
      </c>
      <c r="F84" s="145">
        <f t="shared" si="1"/>
        <v>59.056831795296574</v>
      </c>
    </row>
    <row r="85" spans="1:6" x14ac:dyDescent="0.25">
      <c r="A85" s="147" t="s">
        <v>170</v>
      </c>
      <c r="B85" s="147" t="s">
        <v>171</v>
      </c>
      <c r="C85" s="197">
        <f>+C86+C90+C116+C119</f>
        <v>15452600</v>
      </c>
      <c r="D85" s="151"/>
      <c r="E85" s="200">
        <f>+E86+E90+E116+E119</f>
        <v>9125815.9899999984</v>
      </c>
      <c r="F85" s="150">
        <f t="shared" si="1"/>
        <v>59.056831795296574</v>
      </c>
    </row>
    <row r="86" spans="1:6" x14ac:dyDescent="0.25">
      <c r="A86" s="18" t="s">
        <v>175</v>
      </c>
      <c r="B86" s="18" t="s">
        <v>176</v>
      </c>
      <c r="C86" s="196">
        <f>SUM(C87:C89)</f>
        <v>12980900</v>
      </c>
      <c r="D86" s="17"/>
      <c r="E86" s="198">
        <f>+E87+E88+E89</f>
        <v>7782450.6600000001</v>
      </c>
      <c r="F86" s="106">
        <f t="shared" si="1"/>
        <v>59.953090001463693</v>
      </c>
    </row>
    <row r="87" spans="1:6" x14ac:dyDescent="0.25">
      <c r="A87" s="18" t="s">
        <v>177</v>
      </c>
      <c r="B87" s="18" t="s">
        <v>178</v>
      </c>
      <c r="C87" s="196">
        <v>10940000</v>
      </c>
      <c r="D87" s="17"/>
      <c r="E87" s="198">
        <v>6630446.79</v>
      </c>
      <c r="F87" s="106">
        <f t="shared" si="1"/>
        <v>60.607374680073121</v>
      </c>
    </row>
    <row r="88" spans="1:6" x14ac:dyDescent="0.25">
      <c r="A88" s="18" t="s">
        <v>204</v>
      </c>
      <c r="B88" s="18" t="s">
        <v>205</v>
      </c>
      <c r="C88" s="196">
        <v>240700</v>
      </c>
      <c r="D88" s="17"/>
      <c r="E88" s="198">
        <v>196540.46</v>
      </c>
      <c r="F88" s="106">
        <f t="shared" si="1"/>
        <v>81.653701703365172</v>
      </c>
    </row>
    <row r="89" spans="1:6" x14ac:dyDescent="0.25">
      <c r="A89" s="18" t="s">
        <v>179</v>
      </c>
      <c r="B89" s="18" t="s">
        <v>180</v>
      </c>
      <c r="C89" s="196">
        <v>1800200</v>
      </c>
      <c r="D89" s="17"/>
      <c r="E89" s="198">
        <v>955463.41</v>
      </c>
      <c r="F89" s="106">
        <f t="shared" si="1"/>
        <v>53.075403288523503</v>
      </c>
    </row>
    <row r="90" spans="1:6" x14ac:dyDescent="0.25">
      <c r="A90" s="18" t="s">
        <v>181</v>
      </c>
      <c r="B90" s="18" t="s">
        <v>182</v>
      </c>
      <c r="C90" s="196">
        <f>SUM(C91:C115)</f>
        <v>2468600</v>
      </c>
      <c r="D90" s="17"/>
      <c r="E90" s="198">
        <f>SUM(E91:E115)</f>
        <v>1167805.0099999998</v>
      </c>
      <c r="F90" s="106">
        <f t="shared" si="1"/>
        <v>47.306368386939958</v>
      </c>
    </row>
    <row r="91" spans="1:6" x14ac:dyDescent="0.25">
      <c r="A91" s="18" t="s">
        <v>234</v>
      </c>
      <c r="B91" s="18" t="s">
        <v>235</v>
      </c>
      <c r="C91" s="196">
        <v>30100</v>
      </c>
      <c r="D91" s="17"/>
      <c r="E91" s="198">
        <v>31844.02</v>
      </c>
      <c r="F91" s="106">
        <f t="shared" si="1"/>
        <v>105.79408637873755</v>
      </c>
    </row>
    <row r="92" spans="1:6" x14ac:dyDescent="0.25">
      <c r="A92" s="18" t="s">
        <v>236</v>
      </c>
      <c r="B92" s="18" t="s">
        <v>237</v>
      </c>
      <c r="C92" s="196">
        <v>331400</v>
      </c>
      <c r="D92" s="17"/>
      <c r="E92" s="198">
        <v>177309.66</v>
      </c>
      <c r="F92" s="106">
        <f t="shared" si="1"/>
        <v>53.50321665660833</v>
      </c>
    </row>
    <row r="93" spans="1:6" x14ac:dyDescent="0.25">
      <c r="A93" s="18" t="s">
        <v>238</v>
      </c>
      <c r="B93" s="18" t="s">
        <v>239</v>
      </c>
      <c r="C93" s="196">
        <v>10100</v>
      </c>
      <c r="D93" s="17"/>
      <c r="E93" s="198"/>
      <c r="F93" s="106">
        <f t="shared" si="1"/>
        <v>0</v>
      </c>
    </row>
    <row r="94" spans="1:6" x14ac:dyDescent="0.25">
      <c r="A94" s="18" t="s">
        <v>240</v>
      </c>
      <c r="B94" s="18" t="s">
        <v>241</v>
      </c>
      <c r="C94" s="196">
        <v>77400</v>
      </c>
      <c r="D94" s="17"/>
      <c r="E94" s="198">
        <v>35621.339999999997</v>
      </c>
      <c r="F94" s="106">
        <f t="shared" si="1"/>
        <v>46.022403100775186</v>
      </c>
    </row>
    <row r="95" spans="1:6" x14ac:dyDescent="0.25">
      <c r="A95" s="18" t="s">
        <v>183</v>
      </c>
      <c r="B95" s="18" t="s">
        <v>184</v>
      </c>
      <c r="C95" s="196">
        <v>175500</v>
      </c>
      <c r="D95" s="17"/>
      <c r="E95" s="198">
        <v>77122.38</v>
      </c>
      <c r="F95" s="106">
        <f t="shared" si="1"/>
        <v>43.944376068376073</v>
      </c>
    </row>
    <row r="96" spans="1:6" x14ac:dyDescent="0.25">
      <c r="A96" s="18" t="s">
        <v>242</v>
      </c>
      <c r="B96" s="18" t="s">
        <v>243</v>
      </c>
      <c r="C96" s="196">
        <v>753000</v>
      </c>
      <c r="D96" s="17"/>
      <c r="E96" s="198">
        <v>319862.09000000003</v>
      </c>
      <c r="F96" s="106">
        <f t="shared" si="1"/>
        <v>42.478365205843296</v>
      </c>
    </row>
    <row r="97" spans="1:6" x14ac:dyDescent="0.25">
      <c r="A97" s="18" t="s">
        <v>206</v>
      </c>
      <c r="B97" s="18" t="s">
        <v>207</v>
      </c>
      <c r="C97" s="196">
        <v>162000</v>
      </c>
      <c r="D97" s="17"/>
      <c r="E97" s="198">
        <v>103507.96</v>
      </c>
      <c r="F97" s="106">
        <f t="shared" si="1"/>
        <v>63.893802469135807</v>
      </c>
    </row>
    <row r="98" spans="1:6" x14ac:dyDescent="0.25">
      <c r="A98" s="18" t="s">
        <v>244</v>
      </c>
      <c r="B98" s="18" t="s">
        <v>245</v>
      </c>
      <c r="C98" s="196">
        <v>61200</v>
      </c>
      <c r="D98" s="17"/>
      <c r="E98" s="198">
        <v>38610.639999999999</v>
      </c>
      <c r="F98" s="106">
        <f t="shared" si="1"/>
        <v>63.089281045751633</v>
      </c>
    </row>
    <row r="99" spans="1:6" x14ac:dyDescent="0.25">
      <c r="A99" s="18" t="s">
        <v>208</v>
      </c>
      <c r="B99" s="18" t="s">
        <v>209</v>
      </c>
      <c r="C99" s="196">
        <v>237300</v>
      </c>
      <c r="D99" s="17"/>
      <c r="E99" s="198">
        <v>10878.93</v>
      </c>
      <c r="F99" s="106">
        <f t="shared" si="1"/>
        <v>4.5844627054361569</v>
      </c>
    </row>
    <row r="100" spans="1:6" x14ac:dyDescent="0.25">
      <c r="A100" s="18" t="s">
        <v>246</v>
      </c>
      <c r="B100" s="18" t="s">
        <v>247</v>
      </c>
      <c r="C100" s="196">
        <v>39500</v>
      </c>
      <c r="D100" s="17"/>
      <c r="E100" s="198">
        <v>19579.09</v>
      </c>
      <c r="F100" s="106">
        <f t="shared" si="1"/>
        <v>49.567316455696201</v>
      </c>
    </row>
    <row r="101" spans="1:6" x14ac:dyDescent="0.25">
      <c r="A101" s="18" t="s">
        <v>185</v>
      </c>
      <c r="B101" s="18" t="s">
        <v>186</v>
      </c>
      <c r="C101" s="196">
        <v>244400</v>
      </c>
      <c r="D101" s="17"/>
      <c r="E101" s="198">
        <v>133452.62</v>
      </c>
      <c r="F101" s="106">
        <f t="shared" si="1"/>
        <v>54.604181669394436</v>
      </c>
    </row>
    <row r="102" spans="1:6" x14ac:dyDescent="0.25">
      <c r="A102" s="18" t="s">
        <v>248</v>
      </c>
      <c r="B102" s="18" t="s">
        <v>249</v>
      </c>
      <c r="C102" s="196">
        <v>1500</v>
      </c>
      <c r="D102" s="17"/>
      <c r="E102" s="198">
        <v>649.70000000000005</v>
      </c>
      <c r="F102" s="106">
        <f t="shared" si="1"/>
        <v>43.31333333333334</v>
      </c>
    </row>
    <row r="103" spans="1:6" x14ac:dyDescent="0.25">
      <c r="A103" s="18" t="s">
        <v>250</v>
      </c>
      <c r="B103" s="18" t="s">
        <v>251</v>
      </c>
      <c r="C103" s="196">
        <v>52000</v>
      </c>
      <c r="D103" s="17"/>
      <c r="E103" s="198">
        <v>37166.44</v>
      </c>
      <c r="F103" s="106">
        <f t="shared" si="1"/>
        <v>71.473923076923086</v>
      </c>
    </row>
    <row r="104" spans="1:6" x14ac:dyDescent="0.25">
      <c r="A104" s="18" t="s">
        <v>252</v>
      </c>
      <c r="B104" s="18" t="s">
        <v>253</v>
      </c>
      <c r="C104" s="196">
        <v>28500</v>
      </c>
      <c r="D104" s="17"/>
      <c r="E104" s="198">
        <v>12793.15</v>
      </c>
      <c r="F104" s="106">
        <f t="shared" si="1"/>
        <v>44.888245614035085</v>
      </c>
    </row>
    <row r="105" spans="1:6" x14ac:dyDescent="0.25">
      <c r="A105" s="18" t="s">
        <v>210</v>
      </c>
      <c r="B105" s="18" t="s">
        <v>211</v>
      </c>
      <c r="C105" s="196">
        <v>2200</v>
      </c>
      <c r="D105" s="17"/>
      <c r="E105" s="198"/>
      <c r="F105" s="106">
        <f t="shared" si="1"/>
        <v>0</v>
      </c>
    </row>
    <row r="106" spans="1:6" x14ac:dyDescent="0.25">
      <c r="A106" s="18" t="s">
        <v>212</v>
      </c>
      <c r="B106" s="18" t="s">
        <v>213</v>
      </c>
      <c r="C106" s="196">
        <v>10500</v>
      </c>
      <c r="D106" s="17"/>
      <c r="E106" s="198">
        <v>25959.31</v>
      </c>
      <c r="F106" s="106">
        <f t="shared" si="1"/>
        <v>247.23152380952382</v>
      </c>
    </row>
    <row r="107" spans="1:6" x14ac:dyDescent="0.25">
      <c r="A107" s="18" t="s">
        <v>254</v>
      </c>
      <c r="B107" s="18" t="s">
        <v>255</v>
      </c>
      <c r="C107" s="196">
        <v>39500</v>
      </c>
      <c r="D107" s="17"/>
      <c r="E107" s="198">
        <v>15227.87</v>
      </c>
      <c r="F107" s="106">
        <f t="shared" si="1"/>
        <v>38.551569620253169</v>
      </c>
    </row>
    <row r="108" spans="1:6" x14ac:dyDescent="0.25">
      <c r="A108" s="18" t="s">
        <v>256</v>
      </c>
      <c r="B108" s="18" t="s">
        <v>257</v>
      </c>
      <c r="C108" s="196">
        <v>85100</v>
      </c>
      <c r="D108" s="17"/>
      <c r="E108" s="198">
        <v>46994.71</v>
      </c>
      <c r="F108" s="106">
        <f t="shared" si="1"/>
        <v>55.222925969447715</v>
      </c>
    </row>
    <row r="109" spans="1:6" ht="30" x14ac:dyDescent="0.25">
      <c r="A109" s="18" t="s">
        <v>258</v>
      </c>
      <c r="B109" s="18" t="s">
        <v>259</v>
      </c>
      <c r="C109" s="196">
        <v>7500</v>
      </c>
      <c r="D109" s="17"/>
      <c r="E109" s="198">
        <v>4818.6400000000003</v>
      </c>
      <c r="F109" s="106">
        <f t="shared" si="1"/>
        <v>64.248533333333341</v>
      </c>
    </row>
    <row r="110" spans="1:6" x14ac:dyDescent="0.25">
      <c r="A110" s="18" t="s">
        <v>260</v>
      </c>
      <c r="B110" s="18" t="s">
        <v>261</v>
      </c>
      <c r="C110" s="196">
        <v>99100</v>
      </c>
      <c r="D110" s="17"/>
      <c r="E110" s="198">
        <v>63878.89</v>
      </c>
      <c r="F110" s="106">
        <f t="shared" si="1"/>
        <v>64.459021190716442</v>
      </c>
    </row>
    <row r="111" spans="1:6" x14ac:dyDescent="0.25">
      <c r="A111" s="18" t="s">
        <v>262</v>
      </c>
      <c r="B111" s="18" t="s">
        <v>263</v>
      </c>
      <c r="C111" s="196">
        <v>1900</v>
      </c>
      <c r="D111" s="17"/>
      <c r="E111" s="198">
        <v>445.7</v>
      </c>
      <c r="F111" s="106">
        <f t="shared" si="1"/>
        <v>23.457894736842107</v>
      </c>
    </row>
    <row r="112" spans="1:6" x14ac:dyDescent="0.25">
      <c r="A112" s="18" t="s">
        <v>264</v>
      </c>
      <c r="B112" s="18" t="s">
        <v>265</v>
      </c>
      <c r="C112" s="196">
        <v>2900</v>
      </c>
      <c r="D112" s="17"/>
      <c r="E112" s="198">
        <v>1925.91</v>
      </c>
      <c r="F112" s="106">
        <f t="shared" si="1"/>
        <v>66.410689655172419</v>
      </c>
    </row>
    <row r="113" spans="1:6" x14ac:dyDescent="0.25">
      <c r="A113" s="18" t="s">
        <v>266</v>
      </c>
      <c r="B113" s="18" t="s">
        <v>267</v>
      </c>
      <c r="C113" s="196">
        <v>10100</v>
      </c>
      <c r="D113" s="17"/>
      <c r="E113" s="198">
        <v>5778.62</v>
      </c>
      <c r="F113" s="106">
        <f t="shared" si="1"/>
        <v>57.214059405940596</v>
      </c>
    </row>
    <row r="114" spans="1:6" x14ac:dyDescent="0.25">
      <c r="A114" s="18" t="s">
        <v>214</v>
      </c>
      <c r="B114" s="18" t="s">
        <v>215</v>
      </c>
      <c r="C114" s="130"/>
      <c r="D114" s="17"/>
      <c r="E114" s="198"/>
      <c r="F114" s="106" t="str">
        <f t="shared" si="1"/>
        <v/>
      </c>
    </row>
    <row r="115" spans="1:6" x14ac:dyDescent="0.25">
      <c r="A115" s="18" t="s">
        <v>268</v>
      </c>
      <c r="B115" s="18" t="s">
        <v>269</v>
      </c>
      <c r="C115" s="196">
        <v>5900</v>
      </c>
      <c r="D115" s="17"/>
      <c r="E115" s="198">
        <v>4377.34</v>
      </c>
      <c r="F115" s="106">
        <f t="shared" si="1"/>
        <v>74.19220338983051</v>
      </c>
    </row>
    <row r="116" spans="1:6" x14ac:dyDescent="0.25">
      <c r="A116" s="18" t="s">
        <v>187</v>
      </c>
      <c r="B116" s="18" t="s">
        <v>188</v>
      </c>
      <c r="C116" s="196">
        <f>SUM(C117:C118)</f>
        <v>3100</v>
      </c>
      <c r="D116" s="17"/>
      <c r="E116" s="198">
        <f>+E117+E118</f>
        <v>1813.87</v>
      </c>
      <c r="F116" s="106">
        <f t="shared" si="1"/>
        <v>58.511935483870971</v>
      </c>
    </row>
    <row r="117" spans="1:6" ht="30" x14ac:dyDescent="0.25">
      <c r="A117" s="18" t="s">
        <v>189</v>
      </c>
      <c r="B117" s="18" t="s">
        <v>190</v>
      </c>
      <c r="C117" s="130"/>
      <c r="D117" s="17"/>
      <c r="E117" s="198"/>
      <c r="F117" s="106" t="str">
        <f t="shared" si="1"/>
        <v/>
      </c>
    </row>
    <row r="118" spans="1:6" x14ac:dyDescent="0.25">
      <c r="A118" s="18" t="s">
        <v>191</v>
      </c>
      <c r="B118" s="18" t="s">
        <v>192</v>
      </c>
      <c r="C118" s="196">
        <v>3100</v>
      </c>
      <c r="D118" s="17"/>
      <c r="E118" s="198">
        <v>1813.87</v>
      </c>
      <c r="F118" s="106">
        <f t="shared" si="1"/>
        <v>58.511935483870971</v>
      </c>
    </row>
    <row r="119" spans="1:6" x14ac:dyDescent="0.25">
      <c r="A119" s="18" t="s">
        <v>220</v>
      </c>
      <c r="B119" s="18" t="s">
        <v>221</v>
      </c>
      <c r="C119" s="196">
        <v>0</v>
      </c>
      <c r="D119" s="17"/>
      <c r="E119" s="198">
        <f>+E120</f>
        <v>173746.45</v>
      </c>
      <c r="F119" s="106" t="str">
        <f t="shared" si="1"/>
        <v/>
      </c>
    </row>
    <row r="120" spans="1:6" x14ac:dyDescent="0.25">
      <c r="A120" s="18" t="s">
        <v>224</v>
      </c>
      <c r="B120" s="18" t="s">
        <v>225</v>
      </c>
      <c r="C120" s="196">
        <v>0</v>
      </c>
      <c r="D120" s="17"/>
      <c r="E120" s="198">
        <v>173746.45</v>
      </c>
      <c r="F120" s="106" t="str">
        <f t="shared" si="1"/>
        <v/>
      </c>
    </row>
    <row r="121" spans="1:6" x14ac:dyDescent="0.25">
      <c r="A121" s="136" t="s">
        <v>151</v>
      </c>
      <c r="B121" s="136" t="s">
        <v>152</v>
      </c>
      <c r="C121" s="202">
        <f>+C122</f>
        <v>363000</v>
      </c>
      <c r="D121" s="139"/>
      <c r="E121" s="202">
        <f>+E122</f>
        <v>61305.41</v>
      </c>
      <c r="F121" s="138">
        <f t="shared" ref="F121:F168" si="2">IFERROR($E121/C121*100,"")</f>
        <v>16.888542699724518</v>
      </c>
    </row>
    <row r="122" spans="1:6" x14ac:dyDescent="0.25">
      <c r="A122" s="132" t="s">
        <v>153</v>
      </c>
      <c r="B122" s="132" t="s">
        <v>154</v>
      </c>
      <c r="C122" s="201">
        <f>+C123</f>
        <v>363000</v>
      </c>
      <c r="D122" s="140"/>
      <c r="E122" s="201">
        <f>+E123</f>
        <v>61305.41</v>
      </c>
      <c r="F122" s="135">
        <f t="shared" si="2"/>
        <v>16.888542699724518</v>
      </c>
    </row>
    <row r="123" spans="1:6" x14ac:dyDescent="0.25">
      <c r="A123" s="142" t="s">
        <v>168</v>
      </c>
      <c r="B123" s="142" t="s">
        <v>169</v>
      </c>
      <c r="C123" s="199">
        <f>+C124</f>
        <v>363000</v>
      </c>
      <c r="D123" s="146"/>
      <c r="E123" s="199">
        <f>+E124</f>
        <v>61305.41</v>
      </c>
      <c r="F123" s="145">
        <f t="shared" si="2"/>
        <v>16.888542699724518</v>
      </c>
    </row>
    <row r="124" spans="1:6" x14ac:dyDescent="0.25">
      <c r="A124" s="147" t="s">
        <v>170</v>
      </c>
      <c r="B124" s="147" t="s">
        <v>171</v>
      </c>
      <c r="C124" s="200">
        <f>+C125+C133</f>
        <v>363000</v>
      </c>
      <c r="D124" s="151"/>
      <c r="E124" s="200">
        <f>+E125</f>
        <v>61305.41</v>
      </c>
      <c r="F124" s="150">
        <f t="shared" si="2"/>
        <v>16.888542699724518</v>
      </c>
    </row>
    <row r="125" spans="1:6" x14ac:dyDescent="0.25">
      <c r="A125" s="18" t="s">
        <v>181</v>
      </c>
      <c r="B125" s="18" t="s">
        <v>182</v>
      </c>
      <c r="C125" s="198">
        <f>SUM(C126:C132)</f>
        <v>163000</v>
      </c>
      <c r="D125" s="17"/>
      <c r="E125" s="198">
        <f>SUM(E126:E132)</f>
        <v>61305.41</v>
      </c>
      <c r="F125" s="106">
        <f t="shared" si="2"/>
        <v>37.610680981595095</v>
      </c>
    </row>
    <row r="126" spans="1:6" x14ac:dyDescent="0.25">
      <c r="A126" s="18" t="s">
        <v>240</v>
      </c>
      <c r="B126" s="18" t="s">
        <v>241</v>
      </c>
      <c r="C126" s="130"/>
      <c r="D126" s="17"/>
      <c r="E126" s="130"/>
      <c r="F126" s="106" t="str">
        <f t="shared" si="2"/>
        <v/>
      </c>
    </row>
    <row r="127" spans="1:6" x14ac:dyDescent="0.25">
      <c r="A127" s="18" t="s">
        <v>183</v>
      </c>
      <c r="B127" s="18" t="s">
        <v>184</v>
      </c>
      <c r="C127" s="130"/>
      <c r="D127" s="17"/>
      <c r="E127" s="130"/>
      <c r="F127" s="106" t="str">
        <f t="shared" si="2"/>
        <v/>
      </c>
    </row>
    <row r="128" spans="1:6" x14ac:dyDescent="0.25">
      <c r="A128" s="18" t="s">
        <v>242</v>
      </c>
      <c r="B128" s="18" t="s">
        <v>243</v>
      </c>
      <c r="C128" s="130"/>
      <c r="D128" s="17"/>
      <c r="E128" s="130"/>
      <c r="F128" s="106" t="str">
        <f t="shared" si="2"/>
        <v/>
      </c>
    </row>
    <row r="129" spans="1:6" x14ac:dyDescent="0.25">
      <c r="A129" s="18" t="s">
        <v>206</v>
      </c>
      <c r="B129" s="18" t="s">
        <v>207</v>
      </c>
      <c r="C129" s="130"/>
      <c r="D129" s="17"/>
      <c r="E129" s="130"/>
      <c r="F129" s="106" t="str">
        <f t="shared" si="2"/>
        <v/>
      </c>
    </row>
    <row r="130" spans="1:6" x14ac:dyDescent="0.25">
      <c r="A130" s="18" t="s">
        <v>208</v>
      </c>
      <c r="B130" s="18" t="s">
        <v>209</v>
      </c>
      <c r="C130" s="130"/>
      <c r="D130" s="17"/>
      <c r="E130" s="130"/>
      <c r="F130" s="106" t="str">
        <f t="shared" si="2"/>
        <v/>
      </c>
    </row>
    <row r="131" spans="1:6" x14ac:dyDescent="0.25">
      <c r="A131" s="18" t="s">
        <v>266</v>
      </c>
      <c r="B131" s="18" t="s">
        <v>267</v>
      </c>
      <c r="C131" s="198">
        <v>13000</v>
      </c>
      <c r="D131" s="17"/>
      <c r="E131" s="198">
        <v>6008.87</v>
      </c>
      <c r="F131" s="106">
        <f t="shared" si="2"/>
        <v>46.222076923076919</v>
      </c>
    </row>
    <row r="132" spans="1:6" x14ac:dyDescent="0.25">
      <c r="A132" s="18" t="s">
        <v>214</v>
      </c>
      <c r="B132" s="18" t="s">
        <v>215</v>
      </c>
      <c r="C132" s="198">
        <v>150000</v>
      </c>
      <c r="D132" s="17"/>
      <c r="E132" s="198">
        <v>55296.54</v>
      </c>
      <c r="F132" s="106">
        <f t="shared" si="2"/>
        <v>36.864360000000005</v>
      </c>
    </row>
    <row r="133" spans="1:6" x14ac:dyDescent="0.25">
      <c r="A133" s="18" t="s">
        <v>220</v>
      </c>
      <c r="B133" s="18" t="s">
        <v>221</v>
      </c>
      <c r="C133" s="198">
        <f>+C134+C135</f>
        <v>200000</v>
      </c>
      <c r="D133" s="17"/>
      <c r="E133" s="130"/>
      <c r="F133" s="106">
        <f t="shared" si="2"/>
        <v>0</v>
      </c>
    </row>
    <row r="134" spans="1:6" x14ac:dyDescent="0.25">
      <c r="A134" s="18" t="s">
        <v>222</v>
      </c>
      <c r="B134" s="18" t="s">
        <v>223</v>
      </c>
      <c r="C134" s="130"/>
      <c r="D134" s="17"/>
      <c r="E134" s="130"/>
      <c r="F134" s="106" t="str">
        <f t="shared" si="2"/>
        <v/>
      </c>
    </row>
    <row r="135" spans="1:6" x14ac:dyDescent="0.25">
      <c r="A135" s="18" t="s">
        <v>224</v>
      </c>
      <c r="B135" s="18" t="s">
        <v>225</v>
      </c>
      <c r="C135" s="198">
        <v>200000</v>
      </c>
      <c r="D135" s="17"/>
      <c r="E135" s="130"/>
      <c r="F135" s="106">
        <f t="shared" si="2"/>
        <v>0</v>
      </c>
    </row>
    <row r="136" spans="1:6" x14ac:dyDescent="0.25">
      <c r="A136" s="132" t="s">
        <v>307</v>
      </c>
      <c r="B136" s="132" t="s">
        <v>308</v>
      </c>
      <c r="C136" s="201">
        <v>0</v>
      </c>
      <c r="D136" s="140"/>
      <c r="E136" s="133"/>
      <c r="F136" s="135" t="str">
        <f t="shared" si="2"/>
        <v/>
      </c>
    </row>
    <row r="137" spans="1:6" x14ac:dyDescent="0.25">
      <c r="A137" s="142" t="s">
        <v>168</v>
      </c>
      <c r="B137" s="142" t="s">
        <v>169</v>
      </c>
      <c r="C137" s="199">
        <v>0</v>
      </c>
      <c r="D137" s="146"/>
      <c r="E137" s="143"/>
      <c r="F137" s="145" t="str">
        <f t="shared" si="2"/>
        <v/>
      </c>
    </row>
    <row r="138" spans="1:6" x14ac:dyDescent="0.25">
      <c r="A138" s="147" t="s">
        <v>170</v>
      </c>
      <c r="B138" s="147" t="s">
        <v>171</v>
      </c>
      <c r="C138" s="200">
        <v>0</v>
      </c>
      <c r="D138" s="151"/>
      <c r="E138" s="148"/>
      <c r="F138" s="150" t="str">
        <f t="shared" si="2"/>
        <v/>
      </c>
    </row>
    <row r="139" spans="1:6" x14ac:dyDescent="0.25">
      <c r="A139" s="18" t="s">
        <v>175</v>
      </c>
      <c r="B139" s="18" t="s">
        <v>176</v>
      </c>
      <c r="C139" s="198">
        <v>0</v>
      </c>
      <c r="D139" s="17"/>
      <c r="E139" s="130"/>
      <c r="F139" s="106" t="str">
        <f t="shared" si="2"/>
        <v/>
      </c>
    </row>
    <row r="140" spans="1:6" x14ac:dyDescent="0.25">
      <c r="A140" s="18" t="s">
        <v>177</v>
      </c>
      <c r="B140" s="18" t="s">
        <v>178</v>
      </c>
      <c r="C140" s="198">
        <v>0</v>
      </c>
      <c r="D140" s="17"/>
      <c r="E140" s="130"/>
      <c r="F140" s="106" t="str">
        <f t="shared" si="2"/>
        <v/>
      </c>
    </row>
    <row r="141" spans="1:6" x14ac:dyDescent="0.25">
      <c r="A141" s="132" t="s">
        <v>155</v>
      </c>
      <c r="B141" s="132" t="s">
        <v>156</v>
      </c>
      <c r="C141" s="201">
        <f>+C142</f>
        <v>724500</v>
      </c>
      <c r="D141" s="140"/>
      <c r="E141" s="201">
        <f>+E142</f>
        <v>246343.53</v>
      </c>
      <c r="F141" s="135">
        <f t="shared" si="2"/>
        <v>34.001867494824019</v>
      </c>
    </row>
    <row r="142" spans="1:6" x14ac:dyDescent="0.25">
      <c r="A142" s="142" t="s">
        <v>274</v>
      </c>
      <c r="B142" s="142" t="s">
        <v>275</v>
      </c>
      <c r="C142" s="199">
        <f>+C143</f>
        <v>724500</v>
      </c>
      <c r="D142" s="146"/>
      <c r="E142" s="199">
        <f>+E143</f>
        <v>246343.53</v>
      </c>
      <c r="F142" s="145">
        <f t="shared" si="2"/>
        <v>34.001867494824019</v>
      </c>
    </row>
    <row r="143" spans="1:6" ht="30" x14ac:dyDescent="0.25">
      <c r="A143" s="147" t="s">
        <v>276</v>
      </c>
      <c r="B143" s="147" t="s">
        <v>277</v>
      </c>
      <c r="C143" s="200">
        <f>+C144+C148</f>
        <v>724500</v>
      </c>
      <c r="D143" s="151"/>
      <c r="E143" s="200">
        <f>+E144+E148</f>
        <v>246343.53</v>
      </c>
      <c r="F143" s="150">
        <f t="shared" si="2"/>
        <v>34.001867494824019</v>
      </c>
    </row>
    <row r="144" spans="1:6" x14ac:dyDescent="0.25">
      <c r="A144" s="18" t="s">
        <v>175</v>
      </c>
      <c r="B144" s="18" t="s">
        <v>176</v>
      </c>
      <c r="C144" s="198">
        <f>SUM(C145:C147)</f>
        <v>597500</v>
      </c>
      <c r="D144" s="17"/>
      <c r="E144" s="198">
        <f>+E145+E146+E147</f>
        <v>191598.65</v>
      </c>
      <c r="F144" s="106">
        <f t="shared" si="2"/>
        <v>32.066719665271961</v>
      </c>
    </row>
    <row r="145" spans="1:6" x14ac:dyDescent="0.25">
      <c r="A145" s="18" t="s">
        <v>177</v>
      </c>
      <c r="B145" s="18" t="s">
        <v>178</v>
      </c>
      <c r="C145" s="198">
        <v>500000</v>
      </c>
      <c r="D145" s="17"/>
      <c r="E145" s="198">
        <v>160342.19</v>
      </c>
      <c r="F145" s="106">
        <f t="shared" si="2"/>
        <v>32.068438</v>
      </c>
    </row>
    <row r="146" spans="1:6" x14ac:dyDescent="0.25">
      <c r="A146" s="18" t="s">
        <v>204</v>
      </c>
      <c r="B146" s="18" t="s">
        <v>205</v>
      </c>
      <c r="C146" s="198">
        <v>15000</v>
      </c>
      <c r="D146" s="17"/>
      <c r="E146" s="198">
        <v>4800</v>
      </c>
      <c r="F146" s="106">
        <f t="shared" si="2"/>
        <v>32</v>
      </c>
    </row>
    <row r="147" spans="1:6" x14ac:dyDescent="0.25">
      <c r="A147" s="18" t="s">
        <v>179</v>
      </c>
      <c r="B147" s="18" t="s">
        <v>180</v>
      </c>
      <c r="C147" s="198">
        <v>82500</v>
      </c>
      <c r="D147" s="17"/>
      <c r="E147" s="198">
        <v>26456.46</v>
      </c>
      <c r="F147" s="106">
        <f t="shared" si="2"/>
        <v>32.068436363636359</v>
      </c>
    </row>
    <row r="148" spans="1:6" x14ac:dyDescent="0.25">
      <c r="A148" s="18" t="s">
        <v>181</v>
      </c>
      <c r="B148" s="18" t="s">
        <v>182</v>
      </c>
      <c r="C148" s="198">
        <f>SUM(C149:C150)</f>
        <v>127000</v>
      </c>
      <c r="D148" s="17"/>
      <c r="E148" s="198">
        <f>+E149+E150</f>
        <v>54744.880000000005</v>
      </c>
      <c r="F148" s="106">
        <f t="shared" si="2"/>
        <v>43.106204724409452</v>
      </c>
    </row>
    <row r="149" spans="1:6" x14ac:dyDescent="0.25">
      <c r="A149" s="18" t="s">
        <v>236</v>
      </c>
      <c r="B149" s="18" t="s">
        <v>237</v>
      </c>
      <c r="C149" s="198">
        <v>25000</v>
      </c>
      <c r="D149" s="17"/>
      <c r="E149" s="198">
        <v>8714.7999999999993</v>
      </c>
      <c r="F149" s="106">
        <f t="shared" si="2"/>
        <v>34.859199999999994</v>
      </c>
    </row>
    <row r="150" spans="1:6" x14ac:dyDescent="0.25">
      <c r="A150" s="18" t="s">
        <v>238</v>
      </c>
      <c r="B150" s="18" t="s">
        <v>239</v>
      </c>
      <c r="C150" s="198">
        <v>102000</v>
      </c>
      <c r="D150" s="17"/>
      <c r="E150" s="198">
        <v>46030.080000000002</v>
      </c>
      <c r="F150" s="106">
        <f t="shared" si="2"/>
        <v>45.127529411764705</v>
      </c>
    </row>
    <row r="151" spans="1:6" x14ac:dyDescent="0.25">
      <c r="A151" s="136" t="s">
        <v>157</v>
      </c>
      <c r="B151" s="136" t="s">
        <v>158</v>
      </c>
      <c r="C151" s="202">
        <v>0</v>
      </c>
      <c r="D151" s="139"/>
      <c r="E151" s="202">
        <v>0</v>
      </c>
      <c r="F151" s="138" t="str">
        <f t="shared" si="2"/>
        <v/>
      </c>
    </row>
    <row r="152" spans="1:6" x14ac:dyDescent="0.25">
      <c r="A152" s="132" t="s">
        <v>159</v>
      </c>
      <c r="B152" s="132" t="s">
        <v>158</v>
      </c>
      <c r="C152" s="201">
        <v>0</v>
      </c>
      <c r="D152" s="140"/>
      <c r="E152" s="201">
        <v>0</v>
      </c>
      <c r="F152" s="135" t="str">
        <f t="shared" si="2"/>
        <v/>
      </c>
    </row>
    <row r="153" spans="1:6" x14ac:dyDescent="0.25">
      <c r="A153" s="142" t="s">
        <v>168</v>
      </c>
      <c r="B153" s="142" t="s">
        <v>169</v>
      </c>
      <c r="C153" s="199">
        <v>0</v>
      </c>
      <c r="D153" s="146"/>
      <c r="E153" s="199">
        <v>0</v>
      </c>
      <c r="F153" s="145" t="str">
        <f t="shared" si="2"/>
        <v/>
      </c>
    </row>
    <row r="154" spans="1:6" x14ac:dyDescent="0.25">
      <c r="A154" s="147" t="s">
        <v>170</v>
      </c>
      <c r="B154" s="147" t="s">
        <v>171</v>
      </c>
      <c r="C154" s="200">
        <v>0</v>
      </c>
      <c r="D154" s="151"/>
      <c r="E154" s="200">
        <v>0</v>
      </c>
      <c r="F154" s="150" t="str">
        <f t="shared" si="2"/>
        <v/>
      </c>
    </row>
    <row r="155" spans="1:6" x14ac:dyDescent="0.25">
      <c r="A155" s="18" t="s">
        <v>181</v>
      </c>
      <c r="B155" s="18" t="s">
        <v>182</v>
      </c>
      <c r="C155" s="198">
        <v>0</v>
      </c>
      <c r="D155" s="17"/>
      <c r="E155" s="198">
        <v>0</v>
      </c>
      <c r="F155" s="106" t="str">
        <f t="shared" si="2"/>
        <v/>
      </c>
    </row>
    <row r="156" spans="1:6" x14ac:dyDescent="0.25">
      <c r="A156" s="18" t="s">
        <v>208</v>
      </c>
      <c r="B156" s="18" t="s">
        <v>209</v>
      </c>
      <c r="C156" s="198">
        <v>0</v>
      </c>
      <c r="D156" s="17"/>
      <c r="E156" s="198">
        <v>0</v>
      </c>
      <c r="F156" s="106" t="str">
        <f t="shared" si="2"/>
        <v/>
      </c>
    </row>
    <row r="157" spans="1:6" ht="13.5" customHeight="1" x14ac:dyDescent="0.25">
      <c r="A157" s="136" t="s">
        <v>160</v>
      </c>
      <c r="B157" s="136" t="s">
        <v>161</v>
      </c>
      <c r="C157" s="202">
        <f>+C159</f>
        <v>8000</v>
      </c>
      <c r="D157" s="139"/>
      <c r="E157" s="202">
        <v>0</v>
      </c>
      <c r="F157" s="138">
        <f t="shared" si="2"/>
        <v>0</v>
      </c>
    </row>
    <row r="158" spans="1:6" ht="15" customHeight="1" x14ac:dyDescent="0.25">
      <c r="A158" s="132" t="s">
        <v>162</v>
      </c>
      <c r="B158" s="132" t="s">
        <v>161</v>
      </c>
      <c r="C158" s="201">
        <f>+C159</f>
        <v>8000</v>
      </c>
      <c r="D158" s="140"/>
      <c r="E158" s="201">
        <v>0</v>
      </c>
      <c r="F158" s="135">
        <f t="shared" si="2"/>
        <v>0</v>
      </c>
    </row>
    <row r="159" spans="1:6" x14ac:dyDescent="0.25">
      <c r="A159" s="142" t="s">
        <v>168</v>
      </c>
      <c r="B159" s="142" t="s">
        <v>169</v>
      </c>
      <c r="C159" s="199">
        <f>+C160</f>
        <v>8000</v>
      </c>
      <c r="D159" s="146"/>
      <c r="E159" s="199">
        <v>0</v>
      </c>
      <c r="F159" s="145">
        <f t="shared" si="2"/>
        <v>0</v>
      </c>
    </row>
    <row r="160" spans="1:6" x14ac:dyDescent="0.25">
      <c r="A160" s="147" t="s">
        <v>170</v>
      </c>
      <c r="B160" s="147" t="s">
        <v>171</v>
      </c>
      <c r="C160" s="200">
        <f>+C161</f>
        <v>8000</v>
      </c>
      <c r="D160" s="151"/>
      <c r="E160" s="200">
        <v>0</v>
      </c>
      <c r="F160" s="150">
        <f t="shared" si="2"/>
        <v>0</v>
      </c>
    </row>
    <row r="161" spans="1:6" x14ac:dyDescent="0.25">
      <c r="A161" s="18" t="s">
        <v>181</v>
      </c>
      <c r="B161" s="18" t="s">
        <v>182</v>
      </c>
      <c r="C161" s="198">
        <f>+C162</f>
        <v>8000</v>
      </c>
      <c r="D161" s="17"/>
      <c r="E161" s="198">
        <v>0</v>
      </c>
      <c r="F161" s="106">
        <f t="shared" si="2"/>
        <v>0</v>
      </c>
    </row>
    <row r="162" spans="1:6" x14ac:dyDescent="0.25">
      <c r="A162" s="18" t="s">
        <v>185</v>
      </c>
      <c r="B162" s="18" t="s">
        <v>186</v>
      </c>
      <c r="C162" s="198">
        <v>8000</v>
      </c>
      <c r="D162" s="17"/>
      <c r="E162" s="198">
        <v>0</v>
      </c>
      <c r="F162" s="106">
        <f t="shared" si="2"/>
        <v>0</v>
      </c>
    </row>
    <row r="163" spans="1:6" x14ac:dyDescent="0.25">
      <c r="A163" s="136" t="s">
        <v>164</v>
      </c>
      <c r="B163" s="136" t="s">
        <v>165</v>
      </c>
      <c r="C163" s="202">
        <v>0</v>
      </c>
      <c r="D163" s="139"/>
      <c r="E163" s="202">
        <v>0</v>
      </c>
      <c r="F163" s="138" t="str">
        <f t="shared" si="2"/>
        <v/>
      </c>
    </row>
    <row r="164" spans="1:6" x14ac:dyDescent="0.25">
      <c r="A164" s="132" t="s">
        <v>166</v>
      </c>
      <c r="B164" s="132" t="s">
        <v>167</v>
      </c>
      <c r="C164" s="201">
        <v>0</v>
      </c>
      <c r="D164" s="140"/>
      <c r="E164" s="201">
        <v>0</v>
      </c>
      <c r="F164" s="135" t="str">
        <f t="shared" si="2"/>
        <v/>
      </c>
    </row>
    <row r="165" spans="1:6" x14ac:dyDescent="0.25">
      <c r="A165" s="142" t="s">
        <v>168</v>
      </c>
      <c r="B165" s="142" t="s">
        <v>169</v>
      </c>
      <c r="C165" s="199">
        <v>0</v>
      </c>
      <c r="D165" s="146"/>
      <c r="E165" s="199">
        <v>0</v>
      </c>
      <c r="F165" s="145" t="str">
        <f t="shared" si="2"/>
        <v/>
      </c>
    </row>
    <row r="166" spans="1:6" x14ac:dyDescent="0.25">
      <c r="A166" s="147" t="s">
        <v>170</v>
      </c>
      <c r="B166" s="147" t="s">
        <v>171</v>
      </c>
      <c r="C166" s="200">
        <v>0</v>
      </c>
      <c r="D166" s="151"/>
      <c r="E166" s="200">
        <v>0</v>
      </c>
      <c r="F166" s="150" t="str">
        <f t="shared" si="2"/>
        <v/>
      </c>
    </row>
    <row r="167" spans="1:6" x14ac:dyDescent="0.25">
      <c r="A167" s="18" t="s">
        <v>193</v>
      </c>
      <c r="B167" s="18" t="s">
        <v>194</v>
      </c>
      <c r="C167" s="198">
        <v>0</v>
      </c>
      <c r="D167" s="17"/>
      <c r="E167" s="198">
        <v>0</v>
      </c>
      <c r="F167" s="106" t="str">
        <f t="shared" si="2"/>
        <v/>
      </c>
    </row>
    <row r="168" spans="1:6" x14ac:dyDescent="0.25">
      <c r="A168" s="18" t="s">
        <v>199</v>
      </c>
      <c r="B168" s="18" t="s">
        <v>163</v>
      </c>
      <c r="C168" s="198">
        <v>0</v>
      </c>
      <c r="D168" s="17"/>
      <c r="E168" s="198">
        <v>0</v>
      </c>
      <c r="F168" s="106" t="str">
        <f t="shared" si="2"/>
        <v/>
      </c>
    </row>
  </sheetData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tabSelected="1" zoomScaleNormal="100" workbookViewId="0">
      <selection activeCell="R33" sqref="R33"/>
    </sheetView>
  </sheetViews>
  <sheetFormatPr defaultRowHeight="15" x14ac:dyDescent="0.25"/>
  <cols>
    <col min="1" max="1" width="45" customWidth="1"/>
    <col min="2" max="2" width="58.42578125" customWidth="1"/>
    <col min="3" max="3" width="0.140625" customWidth="1"/>
    <col min="4" max="4" width="15.42578125" bestFit="1" customWidth="1"/>
    <col min="10" max="10" width="13.7109375" bestFit="1" customWidth="1"/>
  </cols>
  <sheetData>
    <row r="2" spans="1:3" s="10" customFormat="1" x14ac:dyDescent="0.25">
      <c r="A2" s="10" t="s">
        <v>340</v>
      </c>
    </row>
    <row r="4" spans="1:3" x14ac:dyDescent="0.25">
      <c r="A4" s="10" t="s">
        <v>336</v>
      </c>
    </row>
    <row r="5" spans="1:3" x14ac:dyDescent="0.25">
      <c r="A5" s="239" t="s">
        <v>343</v>
      </c>
      <c r="B5" s="239"/>
      <c r="C5" s="239"/>
    </row>
    <row r="6" spans="1:3" x14ac:dyDescent="0.25">
      <c r="A6" s="239"/>
      <c r="B6" s="239"/>
      <c r="C6" s="239"/>
    </row>
    <row r="7" spans="1:3" x14ac:dyDescent="0.25">
      <c r="A7" s="239"/>
      <c r="B7" s="239"/>
      <c r="C7" s="239"/>
    </row>
    <row r="8" spans="1:3" x14ac:dyDescent="0.25">
      <c r="A8" s="239"/>
      <c r="B8" s="239"/>
      <c r="C8" s="239"/>
    </row>
    <row r="9" spans="1:3" x14ac:dyDescent="0.25">
      <c r="A9" s="239"/>
      <c r="B9" s="239"/>
      <c r="C9" s="239"/>
    </row>
    <row r="10" spans="1:3" x14ac:dyDescent="0.25">
      <c r="A10" s="239"/>
      <c r="B10" s="239"/>
      <c r="C10" s="239"/>
    </row>
    <row r="11" spans="1:3" x14ac:dyDescent="0.25">
      <c r="A11" s="239"/>
      <c r="B11" s="239"/>
      <c r="C11" s="239"/>
    </row>
    <row r="12" spans="1:3" x14ac:dyDescent="0.25">
      <c r="A12" s="239"/>
      <c r="B12" s="239"/>
      <c r="C12" s="239"/>
    </row>
    <row r="13" spans="1:3" x14ac:dyDescent="0.25">
      <c r="A13" s="239"/>
      <c r="B13" s="239"/>
      <c r="C13" s="239"/>
    </row>
    <row r="14" spans="1:3" x14ac:dyDescent="0.25">
      <c r="A14" s="239"/>
      <c r="B14" s="239"/>
      <c r="C14" s="239"/>
    </row>
    <row r="15" spans="1:3" x14ac:dyDescent="0.25">
      <c r="A15" s="239"/>
      <c r="B15" s="239"/>
      <c r="C15" s="239"/>
    </row>
    <row r="16" spans="1:3" x14ac:dyDescent="0.25">
      <c r="A16" s="239"/>
      <c r="B16" s="239"/>
      <c r="C16" s="239"/>
    </row>
    <row r="17" spans="1:5" x14ac:dyDescent="0.25">
      <c r="A17" s="239"/>
      <c r="B17" s="239"/>
      <c r="C17" s="239"/>
    </row>
    <row r="18" spans="1:5" x14ac:dyDescent="0.25">
      <c r="A18" s="239"/>
      <c r="B18" s="239"/>
      <c r="C18" s="239"/>
    </row>
    <row r="19" spans="1:5" x14ac:dyDescent="0.25">
      <c r="A19" s="239"/>
      <c r="B19" s="239"/>
      <c r="C19" s="239"/>
    </row>
    <row r="20" spans="1:5" x14ac:dyDescent="0.25">
      <c r="A20" s="239"/>
      <c r="B20" s="239"/>
      <c r="C20" s="239"/>
    </row>
    <row r="21" spans="1:5" x14ac:dyDescent="0.25">
      <c r="A21" s="239"/>
      <c r="B21" s="239"/>
      <c r="C21" s="239"/>
      <c r="D21" s="16"/>
    </row>
    <row r="22" spans="1:5" x14ac:dyDescent="0.25">
      <c r="A22" s="239"/>
      <c r="B22" s="239"/>
      <c r="C22" s="239"/>
    </row>
    <row r="23" spans="1:5" x14ac:dyDescent="0.25">
      <c r="A23" s="239"/>
      <c r="B23" s="239"/>
      <c r="C23" s="239"/>
      <c r="D23" s="206"/>
      <c r="E23" s="206"/>
    </row>
    <row r="24" spans="1:5" x14ac:dyDescent="0.25">
      <c r="A24" s="239"/>
      <c r="B24" s="239"/>
      <c r="C24" s="239"/>
      <c r="E24" s="206"/>
    </row>
    <row r="25" spans="1:5" ht="107.25" customHeight="1" x14ac:dyDescent="0.25">
      <c r="A25" s="239"/>
      <c r="B25" s="239"/>
      <c r="C25" s="239"/>
      <c r="D25" s="207"/>
      <c r="E25" s="206"/>
    </row>
    <row r="26" spans="1:5" x14ac:dyDescent="0.25">
      <c r="A26" s="53"/>
      <c r="B26" s="53"/>
      <c r="C26" s="53"/>
    </row>
    <row r="27" spans="1:5" x14ac:dyDescent="0.25">
      <c r="A27" s="10" t="s">
        <v>23</v>
      </c>
    </row>
    <row r="28" spans="1:5" s="10" customFormat="1" x14ac:dyDescent="0.25">
      <c r="A28" s="10" t="s">
        <v>24</v>
      </c>
    </row>
    <row r="30" spans="1:5" x14ac:dyDescent="0.25">
      <c r="A30" s="54" t="s">
        <v>345</v>
      </c>
      <c r="B30" s="16"/>
    </row>
    <row r="32" spans="1:5" ht="39.75" customHeight="1" x14ac:dyDescent="0.25">
      <c r="A32" s="17" t="s">
        <v>25</v>
      </c>
      <c r="B32" s="18" t="s">
        <v>32</v>
      </c>
    </row>
    <row r="33" spans="1:3" x14ac:dyDescent="0.25">
      <c r="A33" s="17" t="s">
        <v>26</v>
      </c>
      <c r="B33" s="208" t="s">
        <v>27</v>
      </c>
      <c r="C33" s="211"/>
    </row>
    <row r="34" spans="1:3" x14ac:dyDescent="0.25">
      <c r="A34" s="9" t="s">
        <v>34</v>
      </c>
      <c r="B34" s="209" t="s">
        <v>35</v>
      </c>
    </row>
    <row r="35" spans="1:3" x14ac:dyDescent="0.25">
      <c r="A35" s="17" t="s">
        <v>31</v>
      </c>
      <c r="B35" s="17" t="s">
        <v>30</v>
      </c>
    </row>
    <row r="36" spans="1:3" x14ac:dyDescent="0.25">
      <c r="A36" s="17" t="s">
        <v>28</v>
      </c>
      <c r="B36" s="17" t="s">
        <v>33</v>
      </c>
    </row>
    <row r="37" spans="1:3" x14ac:dyDescent="0.25">
      <c r="A37" s="17" t="s">
        <v>318</v>
      </c>
      <c r="B37" s="208" t="s">
        <v>320</v>
      </c>
    </row>
    <row r="38" spans="1:3" x14ac:dyDescent="0.25">
      <c r="A38" s="17" t="s">
        <v>338</v>
      </c>
      <c r="B38" s="208" t="s">
        <v>321</v>
      </c>
    </row>
    <row r="39" spans="1:3" x14ac:dyDescent="0.25">
      <c r="A39" s="17" t="s">
        <v>319</v>
      </c>
      <c r="B39" s="208" t="s">
        <v>322</v>
      </c>
    </row>
    <row r="40" spans="1:3" ht="30" x14ac:dyDescent="0.25">
      <c r="A40" s="17" t="s">
        <v>29</v>
      </c>
      <c r="B40" s="18" t="s">
        <v>341</v>
      </c>
    </row>
    <row r="42" spans="1:3" x14ac:dyDescent="0.25">
      <c r="A42" s="210" t="s">
        <v>344</v>
      </c>
    </row>
    <row r="44" spans="1:3" x14ac:dyDescent="0.25">
      <c r="B44" t="s">
        <v>342</v>
      </c>
    </row>
    <row r="45" spans="1:3" x14ac:dyDescent="0.25">
      <c r="B45" s="206"/>
    </row>
  </sheetData>
  <mergeCells count="1">
    <mergeCell ref="A5:C25"/>
  </mergeCells>
  <pageMargins left="0.7" right="0.7" top="0.75" bottom="0.75" header="0.3" footer="0.3"/>
  <pageSetup paperSize="9" scale="84" orientation="portrait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3</vt:i4>
      </vt:variant>
    </vt:vector>
  </HeadingPairs>
  <TitlesOfParts>
    <vt:vector size="11" baseType="lpstr">
      <vt:lpstr>Sažetak</vt:lpstr>
      <vt:lpstr> Račun prih-rash</vt:lpstr>
      <vt:lpstr>Izvori</vt:lpstr>
      <vt:lpstr>Ras funkcijski</vt:lpstr>
      <vt:lpstr>Račun financiranja </vt:lpstr>
      <vt:lpstr>Račun fin Izvori</vt:lpstr>
      <vt:lpstr>Prog. klasifikacija</vt:lpstr>
      <vt:lpstr>Obrazloženje</vt:lpstr>
      <vt:lpstr>'Prog. klasifikacija'!Ispis_naslova</vt:lpstr>
      <vt:lpstr>' Račun prih-rash'!Podrucje_ispisa</vt:lpstr>
      <vt:lpstr>Izvori!Podrucje_ispisa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Uzunović</cp:lastModifiedBy>
  <cp:lastPrinted>2024-07-29T11:58:07Z</cp:lastPrinted>
  <dcterms:created xsi:type="dcterms:W3CDTF">2022-08-12T12:51:27Z</dcterms:created>
  <dcterms:modified xsi:type="dcterms:W3CDTF">2024-07-29T12:24:39Z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